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BuÇalışmaKitabı" defaultThemeVersion="124226"/>
  <xr:revisionPtr revIDLastSave="0" documentId="13_ncr:1000001_{A270A1DC-F296-6A40-92D5-682F249F175F}" xr6:coauthVersionLast="47" xr6:coauthVersionMax="47" xr10:uidLastSave="{00000000-0000-0000-0000-000000000000}"/>
  <bookViews>
    <workbookView xWindow="-120" yWindow="-120" windowWidth="21840" windowHeight="13176" xr2:uid="{00000000-000D-0000-FFFF-FFFF00000000}"/>
  </bookViews>
  <sheets>
    <sheet name="BÜTÇE TABLOSU" sheetId="5" r:id="rId1"/>
  </sheets>
  <definedNames>
    <definedName name="_xlnm.Print_Area" localSheetId="0">'BÜTÇE TABLOSU'!$C$2:$AB$48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5" l="1"/>
  <c r="J49" i="5"/>
  <c r="A43" i="5"/>
  <c r="H42" i="5"/>
  <c r="A44" i="5"/>
  <c r="K7" i="5"/>
  <c r="M7" i="5"/>
  <c r="I16" i="5"/>
  <c r="W42" i="5"/>
  <c r="W41" i="5"/>
  <c r="W40" i="5"/>
  <c r="W39" i="5"/>
  <c r="W38" i="5"/>
  <c r="W37" i="5"/>
  <c r="W36" i="5"/>
  <c r="N7" i="5"/>
  <c r="W35" i="5"/>
  <c r="W34" i="5"/>
  <c r="W33" i="5"/>
  <c r="W32" i="5"/>
  <c r="W31" i="5"/>
  <c r="AD44" i="5"/>
  <c r="T48" i="5"/>
  <c r="T42" i="5"/>
  <c r="T41" i="5"/>
  <c r="T40" i="5"/>
  <c r="T39" i="5"/>
  <c r="T38" i="5"/>
  <c r="T37" i="5"/>
  <c r="T36" i="5"/>
  <c r="T32" i="5"/>
  <c r="T29" i="5"/>
  <c r="T28" i="5"/>
  <c r="S48" i="5"/>
  <c r="S42" i="5"/>
  <c r="S41" i="5"/>
  <c r="S40" i="5"/>
  <c r="S39" i="5"/>
  <c r="S38" i="5"/>
  <c r="S37" i="5"/>
  <c r="S36" i="5"/>
  <c r="S32" i="5"/>
  <c r="S29" i="5"/>
  <c r="S28" i="5"/>
  <c r="M48" i="5"/>
  <c r="L48" i="5"/>
  <c r="AD43" i="5"/>
  <c r="AD48" i="5"/>
  <c r="AD47" i="5"/>
  <c r="AD46" i="5"/>
  <c r="AD45" i="5"/>
  <c r="AD42" i="5"/>
  <c r="R24" i="5"/>
  <c r="G76" i="5"/>
  <c r="G75" i="5"/>
  <c r="G82" i="5"/>
  <c r="G81" i="5"/>
  <c r="I14" i="5"/>
  <c r="M12" i="5"/>
  <c r="N12" i="5"/>
  <c r="M15" i="5"/>
  <c r="H32" i="5"/>
  <c r="H41" i="5"/>
  <c r="H40" i="5"/>
  <c r="H39" i="5"/>
  <c r="H38" i="5"/>
  <c r="H37" i="5"/>
  <c r="H36" i="5"/>
  <c r="H35" i="5"/>
  <c r="H34" i="5"/>
  <c r="H33" i="5"/>
  <c r="H31" i="5"/>
  <c r="G85" i="5"/>
  <c r="G84" i="5"/>
  <c r="AD41" i="5"/>
  <c r="AD40" i="5"/>
  <c r="AD39" i="5"/>
  <c r="AD38" i="5"/>
  <c r="AD37" i="5"/>
  <c r="AD36" i="5"/>
  <c r="AD35" i="5"/>
  <c r="AD34" i="5"/>
  <c r="AD33" i="5"/>
  <c r="AD32" i="5"/>
  <c r="AD31" i="5"/>
  <c r="AD30" i="5"/>
  <c r="AD29" i="5"/>
  <c r="AD28" i="5"/>
  <c r="AD27" i="5"/>
  <c r="Q10" i="5"/>
  <c r="H17" i="5"/>
  <c r="G7" i="5"/>
  <c r="F7" i="5"/>
  <c r="X12" i="5"/>
  <c r="Z12" i="5"/>
  <c r="Z44" i="5"/>
  <c r="H44" i="5"/>
  <c r="AA44" i="5"/>
  <c r="H47" i="5"/>
  <c r="AA47" i="5"/>
  <c r="H48" i="5"/>
  <c r="AA48" i="5"/>
  <c r="H45" i="5"/>
  <c r="AA45" i="5"/>
  <c r="H46" i="5"/>
  <c r="AA46" i="5"/>
  <c r="W26" i="5"/>
  <c r="W25" i="5"/>
  <c r="W29" i="5"/>
  <c r="W27" i="5"/>
  <c r="W28" i="5"/>
  <c r="W30" i="5"/>
  <c r="G77" i="5"/>
  <c r="G66" i="5"/>
  <c r="G83" i="5"/>
  <c r="U12" i="5"/>
  <c r="W12" i="5"/>
  <c r="I11" i="5"/>
  <c r="H24" i="5"/>
  <c r="I13" i="5"/>
  <c r="I15" i="5"/>
  <c r="H43" i="5"/>
  <c r="T12" i="5"/>
  <c r="V12" i="5"/>
  <c r="I12" i="5"/>
  <c r="L18" i="5"/>
  <c r="H26" i="5"/>
  <c r="I26" i="5"/>
  <c r="H25" i="5"/>
  <c r="I25" i="5"/>
  <c r="W45" i="5"/>
  <c r="W48" i="5"/>
  <c r="W43" i="5"/>
  <c r="AB43" i="5"/>
  <c r="W44" i="5"/>
  <c r="W47" i="5"/>
  <c r="AB26" i="5"/>
  <c r="W46" i="5"/>
  <c r="H28" i="5"/>
  <c r="AB25" i="5"/>
  <c r="H30" i="5"/>
  <c r="H27" i="5"/>
  <c r="I34" i="5"/>
  <c r="I41" i="5"/>
  <c r="AA41" i="5"/>
  <c r="I37" i="5"/>
  <c r="AA37" i="5"/>
  <c r="I33" i="5"/>
  <c r="I32" i="5"/>
  <c r="I38" i="5"/>
  <c r="AA38" i="5"/>
  <c r="I42" i="5"/>
  <c r="AA42" i="5"/>
  <c r="I39" i="5"/>
  <c r="AA39" i="5"/>
  <c r="I35" i="5"/>
  <c r="I40" i="5"/>
  <c r="AA40" i="5"/>
  <c r="I36" i="5"/>
  <c r="I31" i="5"/>
  <c r="H29" i="5"/>
  <c r="I17" i="5"/>
  <c r="T31" i="5"/>
  <c r="S31" i="5"/>
  <c r="K35" i="5"/>
  <c r="T35" i="5"/>
  <c r="I27" i="5"/>
  <c r="K27" i="5"/>
  <c r="AA27" i="5"/>
  <c r="I28" i="5"/>
  <c r="I29" i="5"/>
  <c r="L29" i="5"/>
  <c r="L43" i="5"/>
  <c r="T43" i="5"/>
  <c r="S43" i="5"/>
  <c r="M43" i="5"/>
  <c r="N48" i="5"/>
  <c r="N26" i="5"/>
  <c r="P26" i="5"/>
  <c r="K34" i="5"/>
  <c r="T34" i="5"/>
  <c r="N34" i="5"/>
  <c r="R34" i="5"/>
  <c r="S44" i="5"/>
  <c r="L44" i="5"/>
  <c r="T44" i="5"/>
  <c r="M44" i="5"/>
  <c r="L47" i="5"/>
  <c r="S47" i="5"/>
  <c r="N47" i="5"/>
  <c r="T47" i="5"/>
  <c r="T46" i="5"/>
  <c r="S46" i="5"/>
  <c r="L46" i="5"/>
  <c r="M46" i="5"/>
  <c r="S45" i="5"/>
  <c r="L45" i="5"/>
  <c r="T45" i="5"/>
  <c r="N45" i="5"/>
  <c r="N31" i="5"/>
  <c r="M31" i="5"/>
  <c r="K31" i="5"/>
  <c r="AA31" i="5"/>
  <c r="L31" i="5"/>
  <c r="M40" i="5"/>
  <c r="N40" i="5"/>
  <c r="L40" i="5"/>
  <c r="K40" i="5"/>
  <c r="S35" i="5"/>
  <c r="N35" i="5"/>
  <c r="AA35" i="5"/>
  <c r="L35" i="5"/>
  <c r="M42" i="5"/>
  <c r="N42" i="5"/>
  <c r="L42" i="5"/>
  <c r="K42" i="5"/>
  <c r="N46" i="5"/>
  <c r="N43" i="5"/>
  <c r="M47" i="5"/>
  <c r="M32" i="5"/>
  <c r="N32" i="5"/>
  <c r="L32" i="5"/>
  <c r="K32" i="5"/>
  <c r="AA32" i="5"/>
  <c r="N37" i="5"/>
  <c r="M37" i="5"/>
  <c r="K37" i="5"/>
  <c r="L37" i="5"/>
  <c r="M36" i="5"/>
  <c r="N36" i="5"/>
  <c r="L36" i="5"/>
  <c r="K36" i="5"/>
  <c r="AA36" i="5"/>
  <c r="N39" i="5"/>
  <c r="M39" i="5"/>
  <c r="K39" i="5"/>
  <c r="L39" i="5"/>
  <c r="N44" i="5"/>
  <c r="M45" i="5"/>
  <c r="M38" i="5"/>
  <c r="N38" i="5"/>
  <c r="L38" i="5"/>
  <c r="K38" i="5"/>
  <c r="N33" i="5"/>
  <c r="K33" i="5"/>
  <c r="T33" i="5"/>
  <c r="N41" i="5"/>
  <c r="M41" i="5"/>
  <c r="K41" i="5"/>
  <c r="L41" i="5"/>
  <c r="N25" i="5"/>
  <c r="I30" i="5"/>
  <c r="I75" i="5"/>
  <c r="I76" i="5"/>
  <c r="J76" i="5"/>
  <c r="A25" i="5"/>
  <c r="M35" i="5"/>
  <c r="M34" i="5"/>
  <c r="S34" i="5"/>
  <c r="L34" i="5"/>
  <c r="AA34" i="5"/>
  <c r="AA33" i="5"/>
  <c r="L33" i="5"/>
  <c r="M33" i="5"/>
  <c r="S33" i="5"/>
  <c r="I77" i="5"/>
  <c r="I78" i="5"/>
  <c r="J78" i="5"/>
  <c r="N27" i="5"/>
  <c r="R27" i="5"/>
  <c r="M29" i="5"/>
  <c r="R48" i="5"/>
  <c r="P48" i="5"/>
  <c r="P34" i="5"/>
  <c r="T27" i="5"/>
  <c r="S27" i="5"/>
  <c r="L27" i="5"/>
  <c r="M27" i="5"/>
  <c r="R26" i="5"/>
  <c r="U26" i="5"/>
  <c r="V26" i="5"/>
  <c r="R47" i="5"/>
  <c r="P47" i="5"/>
  <c r="P45" i="5"/>
  <c r="R45" i="5"/>
  <c r="R41" i="5"/>
  <c r="P41" i="5"/>
  <c r="R38" i="5"/>
  <c r="P38" i="5"/>
  <c r="P44" i="5"/>
  <c r="R44" i="5"/>
  <c r="R37" i="5"/>
  <c r="P37" i="5"/>
  <c r="R43" i="5"/>
  <c r="P43" i="5"/>
  <c r="P46" i="5"/>
  <c r="R46" i="5"/>
  <c r="R35" i="5"/>
  <c r="P35" i="5"/>
  <c r="R33" i="5"/>
  <c r="P33" i="5"/>
  <c r="R39" i="5"/>
  <c r="P39" i="5"/>
  <c r="R36" i="5"/>
  <c r="P36" i="5"/>
  <c r="R32" i="5"/>
  <c r="P32" i="5"/>
  <c r="R42" i="5"/>
  <c r="P42" i="5"/>
  <c r="R40" i="5"/>
  <c r="P40" i="5"/>
  <c r="R31" i="5"/>
  <c r="P31" i="5"/>
  <c r="K28" i="5"/>
  <c r="AA28" i="5"/>
  <c r="N29" i="5"/>
  <c r="R29" i="5"/>
  <c r="K29" i="5"/>
  <c r="AA29" i="5"/>
  <c r="N28" i="5"/>
  <c r="R28" i="5"/>
  <c r="M28" i="5"/>
  <c r="L28" i="5"/>
  <c r="P25" i="5"/>
  <c r="R25" i="5"/>
  <c r="N30" i="5"/>
  <c r="R30" i="5"/>
  <c r="K30" i="5"/>
  <c r="L30" i="5"/>
  <c r="U34" i="5"/>
  <c r="V34" i="5"/>
  <c r="X34" i="5"/>
  <c r="AA30" i="5"/>
  <c r="AB27" i="5"/>
  <c r="P27" i="5"/>
  <c r="U27" i="5"/>
  <c r="V27" i="5"/>
  <c r="Y27" i="5"/>
  <c r="Y34" i="5"/>
  <c r="U48" i="5"/>
  <c r="V48" i="5"/>
  <c r="Y48" i="5"/>
  <c r="U47" i="5"/>
  <c r="V47" i="5"/>
  <c r="Y47" i="5"/>
  <c r="U45" i="5"/>
  <c r="V45" i="5"/>
  <c r="Y45" i="5"/>
  <c r="U31" i="5"/>
  <c r="V31" i="5"/>
  <c r="U40" i="5"/>
  <c r="V40" i="5"/>
  <c r="U42" i="5"/>
  <c r="V42" i="5"/>
  <c r="Y42" i="5"/>
  <c r="U32" i="5"/>
  <c r="V32" i="5"/>
  <c r="U36" i="5"/>
  <c r="V36" i="5"/>
  <c r="U39" i="5"/>
  <c r="V39" i="5"/>
  <c r="U33" i="5"/>
  <c r="V33" i="5"/>
  <c r="U35" i="5"/>
  <c r="V35" i="5"/>
  <c r="U43" i="5"/>
  <c r="V43" i="5"/>
  <c r="U37" i="5"/>
  <c r="V37" i="5"/>
  <c r="Y37" i="5"/>
  <c r="U38" i="5"/>
  <c r="V38" i="5"/>
  <c r="Y38" i="5"/>
  <c r="U41" i="5"/>
  <c r="V41" i="5"/>
  <c r="Y41" i="5"/>
  <c r="U46" i="5"/>
  <c r="V46" i="5"/>
  <c r="Y46" i="5"/>
  <c r="U44" i="5"/>
  <c r="V44" i="5"/>
  <c r="Y44" i="5"/>
  <c r="P29" i="5"/>
  <c r="U29" i="5"/>
  <c r="V29" i="5"/>
  <c r="Y29" i="5"/>
  <c r="P28" i="5"/>
  <c r="U28" i="5"/>
  <c r="V28" i="5"/>
  <c r="Y28" i="5"/>
  <c r="M30" i="5"/>
  <c r="Z26" i="5"/>
  <c r="X26" i="5"/>
  <c r="T30" i="5"/>
  <c r="T24" i="5"/>
  <c r="S30" i="5"/>
  <c r="S24" i="5"/>
  <c r="U25" i="5"/>
  <c r="V25" i="5"/>
  <c r="P30" i="5"/>
  <c r="X39" i="5"/>
  <c r="Y39" i="5"/>
  <c r="X32" i="5"/>
  <c r="Y32" i="5"/>
  <c r="X35" i="5"/>
  <c r="Y35" i="5"/>
  <c r="X40" i="5"/>
  <c r="Y40" i="5"/>
  <c r="X33" i="5"/>
  <c r="Y33" i="5"/>
  <c r="X36" i="5"/>
  <c r="Y36" i="5"/>
  <c r="X31" i="5"/>
  <c r="Y31" i="5"/>
  <c r="Y43" i="5"/>
  <c r="Z43" i="5"/>
  <c r="X47" i="5"/>
  <c r="X48" i="5"/>
  <c r="X45" i="5"/>
  <c r="U30" i="5"/>
  <c r="V30" i="5"/>
  <c r="Y30" i="5"/>
  <c r="X42" i="5"/>
  <c r="X29" i="5"/>
  <c r="X43" i="5"/>
  <c r="X46" i="5"/>
  <c r="X38" i="5"/>
  <c r="X44" i="5"/>
  <c r="X41" i="5"/>
  <c r="X37" i="5"/>
  <c r="X25" i="5"/>
  <c r="Z25" i="5"/>
  <c r="X28" i="5"/>
  <c r="U24" i="5"/>
  <c r="X27" i="5"/>
  <c r="Z27" i="5"/>
  <c r="Z49" i="5"/>
  <c r="X30" i="5"/>
  <c r="X49" i="5"/>
  <c r="AB24" i="5"/>
  <c r="AB49" i="5"/>
  <c r="U49" i="5"/>
  <c r="AD24" i="5"/>
  <c r="AB66" i="5"/>
  <c r="AB68" i="5"/>
  <c r="AB6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author>
  </authors>
  <commentList>
    <comment ref="T7" authorId="0" shapeId="0" xr:uid="{00000000-0006-0000-0000-000001000000}">
      <text>
        <r>
          <rPr>
            <sz val="10"/>
            <color indexed="81"/>
            <rFont val="Tahoma"/>
            <family val="2"/>
            <charset val="162"/>
          </rPr>
          <t>Kulüp gelirine göre personele düşecek bürüt miktar fazla olacağından, bu rakamlar baz alındığında fazladan vergi ödemesi doğacaktır. 
Bunu önlemek için kişilerin alabileceği  en fazla net  ücretin üzerine kesinti toplamı kadar miktar ekleyerek bürüt ücreti belirleyiniz. Bunun için oranlarda değişiklik yapınız.</t>
        </r>
      </text>
    </comment>
    <comment ref="K12" authorId="0" shapeId="0" xr:uid="{00000000-0006-0000-0000-000002000000}">
      <text>
        <r>
          <rPr>
            <sz val="10"/>
            <color indexed="81"/>
            <rFont val="Tahoma"/>
            <family val="2"/>
            <charset val="162"/>
          </rPr>
          <t>Kulüp çalışmaları için kaç ayrı Grup (Sınıf) oluşturdunuz?</t>
        </r>
        <r>
          <rPr>
            <sz val="9"/>
            <color indexed="81"/>
            <rFont val="Tahoma"/>
            <family val="2"/>
            <charset val="162"/>
          </rPr>
          <t xml:space="preserve">
</t>
        </r>
      </text>
    </comment>
    <comment ref="L12" authorId="0" shapeId="0" xr:uid="{00000000-0006-0000-0000-000003000000}">
      <text>
        <r>
          <rPr>
            <sz val="10"/>
            <color indexed="81"/>
            <rFont val="Tahoma"/>
            <family val="2"/>
            <charset val="162"/>
          </rPr>
          <t>Yemek verilen kulüplerde yemek saatinde çocuklara görevli öğretmen refakat edecekse bu onların ders saatinden sayılacaktır. 
Bu görevi koordinatör öğretmen yürütecekse bu alanı HAYIR yapınız. Bu durumda öğretmenlerin toplam ders saati düşecektir.
Bu özellik ders saatine göre yapılan ücretlemelerde geçerli olacaktır.</t>
        </r>
      </text>
    </comment>
    <comment ref="I22" authorId="0" shapeId="0" xr:uid="{00000000-0006-0000-0000-000004000000}">
      <text>
        <r>
          <rPr>
            <sz val="10"/>
            <color indexed="81"/>
            <rFont val="Tahoma"/>
            <family val="2"/>
            <charset val="162"/>
          </rPr>
          <t>Kesintiler bürüt ücrete göre yapılmaktadır.
    Yüksek bürüt ücret, gerekenden yüksek kesinti demektir. 
     Bunu önlemek için ÜST KISIMDA  kişilerin alabileceği maksimum net ücretin üzerine 150-200 TL ekleyerek bürüt ücret belirleyiniz.</t>
        </r>
      </text>
    </comment>
    <comment ref="J22" authorId="0" shapeId="0" xr:uid="{00000000-0006-0000-0000-000005000000}">
      <text>
        <r>
          <rPr>
            <sz val="10"/>
            <color indexed="81"/>
            <rFont val="Tahoma"/>
            <family val="2"/>
            <charset val="162"/>
          </rPr>
          <t xml:space="preserve">Grup sayısından fazla öğretrmen görevlendirildiyse, yukarıdaki bölüme değil de; sayfanın altındaki veride görünen, öğretmene düşen aylık ders saatini giriniz.
</t>
        </r>
        <r>
          <rPr>
            <b/>
            <sz val="10"/>
            <color indexed="81"/>
            <rFont val="Tahoma"/>
            <family val="2"/>
            <charset val="162"/>
          </rPr>
          <t xml:space="preserve"> 
Örneğin, 3 grupta 4 öğretmen görev alması durumunda öğretmen ücreti düşeceğinden, ücreti artırmak istiyorsanız grup sayısını artırınız.</t>
        </r>
      </text>
    </comment>
    <comment ref="Q22" authorId="0" shapeId="0" xr:uid="{00000000-0006-0000-0000-000006000000}">
      <text>
        <r>
          <rPr>
            <sz val="10"/>
            <color indexed="81"/>
            <rFont val="Tahoma"/>
            <family val="2"/>
            <charset val="162"/>
          </rPr>
          <t>Kişilerin medeni durumu ve çocuk sayısına göre her yıl belirlenen miktardır.
RESMİ GÖREVLİLER İÇİN DEĞER GİRMEYİNİZ</t>
        </r>
      </text>
    </comment>
    <comment ref="W22" authorId="0" shapeId="0" xr:uid="{00000000-0006-0000-0000-000007000000}">
      <text>
        <r>
          <rPr>
            <sz val="10"/>
            <color indexed="81"/>
            <rFont val="Tahoma"/>
            <family val="2"/>
            <charset val="162"/>
          </rPr>
          <t>Yönergenin 16. maddesinin 2. fıkrasında kimlerin ne kadar alabileceği düzenlenmiştir. Bu sütunda o sınırlamalar belirlenmiştir.</t>
        </r>
      </text>
    </comment>
    <comment ref="AE26" authorId="0" shapeId="0" xr:uid="{00000000-0006-0000-0000-000008000000}">
      <text>
        <r>
          <rPr>
            <sz val="10"/>
            <color indexed="81"/>
            <rFont val="Tahoma"/>
            <family val="2"/>
            <charset val="162"/>
          </rPr>
          <t>Müdür yardımcısı olarak kulüp yönetim kurulunda görevli kişiye aynı zamanda koordinatörlik veya öğretmenlik görevi verdiyseniz bu kısmı EVET yapınız. 
Bu şekilde bu kişi için her hangi bir kesinti hesaplanmayacak tüm miktar Temel Giderlere aktarılacaktır.</t>
        </r>
      </text>
    </comment>
    <comment ref="G66" authorId="0" shapeId="0" xr:uid="{00000000-0006-0000-0000-000009000000}">
      <text>
        <r>
          <rPr>
            <sz val="10"/>
            <color indexed="81"/>
            <rFont val="Tahoma"/>
            <family val="2"/>
            <charset val="162"/>
          </rPr>
          <t xml:space="preserve">Belirlediğiniz Resmi Görevli ve SGK'lı öğretmen sayısına göre bir öğretmene düşen aylık ders sayısıdır. Bu hesaplamaya koordinatör öğretmen dahil edilmez. Hesaplamalarınızda kolaylık olması açısından bilgi için konulmuştur.
</t>
        </r>
      </text>
    </comment>
    <comment ref="AB68" authorId="0" shapeId="0" xr:uid="{00000000-0006-0000-0000-00000A000000}">
      <text>
        <r>
          <rPr>
            <sz val="11"/>
            <color indexed="81"/>
            <rFont val="Tahoma"/>
            <family val="2"/>
            <charset val="162"/>
          </rPr>
          <t xml:space="preserve">Toplam gelir ile bu alandaki toplam tutarın aynı olmaması durumunda bu alanda hata mesajı alacaksınız.
</t>
        </r>
      </text>
    </comment>
  </commentList>
</comments>
</file>

<file path=xl/sharedStrings.xml><?xml version="1.0" encoding="utf-8"?>
<sst xmlns="http://schemas.openxmlformats.org/spreadsheetml/2006/main" count="142" uniqueCount="119">
  <si>
    <t>Öğretmen, Usta Öğretici ve Koordinatör Öğretmen</t>
  </si>
  <si>
    <t>Yazışma-Muhasebe İşlerini Yürüten Personel</t>
  </si>
  <si>
    <t>Temizlik Bakım ve Beslenme İşlerini Yürüten  Personel</t>
  </si>
  <si>
    <t>Başkan (Müdür)</t>
  </si>
  <si>
    <t>Temel Giderler (Materyal Alımı, Beslenme, SGK Prim ve Okulun Diğer Giderleri)</t>
  </si>
  <si>
    <t>GİDER KALEMLERİ</t>
  </si>
  <si>
    <t>ÜCRET BELİRLEME TABLOSU</t>
  </si>
  <si>
    <t>Resmi Görevli</t>
  </si>
  <si>
    <t>SGK'lı</t>
  </si>
  <si>
    <t xml:space="preserve">Kadro Durumu
</t>
  </si>
  <si>
    <t>EK-3</t>
  </si>
  <si>
    <t>Hizmetli</t>
  </si>
  <si>
    <t xml:space="preserve">GİDER  KALEMLERİ  AYRINTI  TABLOSU </t>
  </si>
  <si>
    <t>Yönt.K. Başkan ve Üye</t>
  </si>
  <si>
    <t>Üye (Müdür Yardımcısı)</t>
  </si>
  <si>
    <t>Üye (Öğretmen)</t>
  </si>
  <si>
    <t>Aşçı</t>
  </si>
  <si>
    <t>SGK'Lı</t>
  </si>
  <si>
    <t>Koordinatör Resmi Görevli</t>
  </si>
  <si>
    <t>Koordinatör SGK'lı</t>
  </si>
  <si>
    <t>A 
Brüt Tavan Ücret</t>
  </si>
  <si>
    <t>A
Ders Saatine Göre Bürüt Ücret</t>
  </si>
  <si>
    <t xml:space="preserve">B
SSK İşçi Payı
</t>
  </si>
  <si>
    <t>C
İşsizlik Sigortası İşçi Payı</t>
  </si>
  <si>
    <t>D
Gelir Vergisi Matrahı
(A-(B+C))</t>
  </si>
  <si>
    <t xml:space="preserve">E
Gelir Vergisi Oranı </t>
  </si>
  <si>
    <t xml:space="preserve">F
Damga vergisi </t>
  </si>
  <si>
    <t>H
Ödenecek Gelir Vergisi
(E-G)</t>
  </si>
  <si>
    <t>I
SGK İşveren Payı</t>
  </si>
  <si>
    <t>J
SGK İşveren İşsizlik Sig.Fonu</t>
  </si>
  <si>
    <t>L
Hesaplanan Ücret
(A-K)</t>
  </si>
  <si>
    <t>M
16.Mad. 4.Fık. Göre En Fazla Ödenecek BRÜT Ücret</t>
  </si>
  <si>
    <t xml:space="preserve">N
Ödenecek Net Ücret
</t>
  </si>
  <si>
    <t>O
16.Maddenin 2 Fıkrasına Göre Temel Giderlere  Aktarılacak ücret
(L-M)</t>
  </si>
  <si>
    <t>Hesaplamadan Artan</t>
  </si>
  <si>
    <t>Bürütten 
Kalan</t>
  </si>
  <si>
    <t>A
Aylıklar İçin Belirlenen Katsayı</t>
  </si>
  <si>
    <t>B
Gündüz Öğretimi Göstergesi</t>
  </si>
  <si>
    <t>C
Belirlenebilecek En Az Saat Ücreti
(A*B/10)</t>
  </si>
  <si>
    <t>D 
Belirlenebilecek En Çok Saat Ücreti
(A*B/5)</t>
  </si>
  <si>
    <t>E
Okulun Belirlediği Saat Ücreti</t>
  </si>
  <si>
    <t>F
Günlük Kulüp Etkinlik Saati Sayısı</t>
  </si>
  <si>
    <t>G
 Aylık Ort. İş Günü Sayısı</t>
  </si>
  <si>
    <t>H
Okulun Belirlediği Aylık Ücret
(E*F*G)</t>
  </si>
  <si>
    <t>I
Kulübe Katılan Çocuk Sayısı</t>
  </si>
  <si>
    <t>J
Aylık Aidat Toplamı
(H*I)</t>
  </si>
  <si>
    <t>K
En Yüksek Devlet Memuru Brüt Aylığı</t>
  </si>
  <si>
    <t>GİDER  KALEMLERİ  ÖZET  TABLOSU</t>
  </si>
  <si>
    <t>Kulüp Grup (sınıf) sayısı</t>
  </si>
  <si>
    <t>Yemek var öğrtmn.yemekte görevli</t>
  </si>
  <si>
    <t>Günlük Ders Saati Toplamı</t>
  </si>
  <si>
    <t>Aylık Ders Saati Toplamı</t>
  </si>
  <si>
    <t>ORAN</t>
  </si>
  <si>
    <t>MİKTAR</t>
  </si>
  <si>
    <t>Kulüp Yönetim Kurulu Başkanı-Okul Müdürü</t>
  </si>
  <si>
    <t>EVET</t>
  </si>
  <si>
    <t xml:space="preserve">Kulüp Yönetim Kurulu Üyesi-Müdür Yardımcısı  </t>
  </si>
  <si>
    <t>TOPLAM</t>
  </si>
  <si>
    <t>Kadrolu Öğrt.</t>
  </si>
  <si>
    <t>AÇIKLAMA</t>
  </si>
  <si>
    <t>BRÜT &gt;&gt;</t>
  </si>
  <si>
    <r>
      <rPr>
        <b/>
        <sz val="10"/>
        <rFont val="Wingdings"/>
        <charset val="2"/>
      </rPr>
      <t>ü</t>
    </r>
    <r>
      <rPr>
        <sz val="10"/>
        <rFont val="Calibri"/>
        <family val="2"/>
        <charset val="162"/>
      </rPr>
      <t>Yeşil renkli alanları değiştirebilirsiniz. A, B ve K alanları her yıl Ocak ve Temmuz aylarında değişecektir.</t>
    </r>
  </si>
  <si>
    <r>
      <rPr>
        <b/>
        <sz val="10"/>
        <rFont val="Wingdings"/>
        <charset val="2"/>
      </rPr>
      <t>ü</t>
    </r>
    <r>
      <rPr>
        <sz val="10"/>
        <rFont val="Calibri"/>
        <family val="2"/>
        <charset val="162"/>
      </rPr>
      <t xml:space="preserve"> Vergi kesintileri bürüt ücret üzerinden olduğundan,  BRÜT alana tavan kısıtlaması getirilmiş, fazla vergi  önlenmiştir</t>
    </r>
  </si>
  <si>
    <r>
      <rPr>
        <b/>
        <sz val="10"/>
        <color indexed="8"/>
        <rFont val="Wingdings"/>
        <charset val="2"/>
      </rPr>
      <t>ü</t>
    </r>
    <r>
      <rPr>
        <sz val="10"/>
        <color indexed="8"/>
        <rFont val="Calibri"/>
        <family val="2"/>
        <charset val="162"/>
      </rPr>
      <t xml:space="preserve">Müdür yardımcısına aynı zamanda koordinatörlük veya öğretmenlik verdiyseniz satır sonundaki alanı </t>
    </r>
    <r>
      <rPr>
        <b/>
        <sz val="11"/>
        <color indexed="8"/>
        <rFont val="Calibri"/>
        <family val="2"/>
        <charset val="162"/>
      </rPr>
      <t>"EVET"</t>
    </r>
    <r>
      <rPr>
        <sz val="10"/>
        <color indexed="8"/>
        <rFont val="Calibri"/>
        <family val="2"/>
        <charset val="162"/>
      </rPr>
      <t xml:space="preserve"> yapınız</t>
    </r>
  </si>
  <si>
    <r>
      <rPr>
        <b/>
        <sz val="10"/>
        <rFont val="Wingdings"/>
        <charset val="2"/>
      </rPr>
      <t>ü</t>
    </r>
    <r>
      <rPr>
        <sz val="10"/>
        <rFont val="Calibri"/>
        <family val="2"/>
        <charset val="162"/>
      </rPr>
      <t>Kulüpte kaç grup (sınıf) olacağını belirleyiniz. Hesaplamalar ve ders yükü bu gruplar üzerinden yapılacaktır.</t>
    </r>
  </si>
  <si>
    <r>
      <rPr>
        <b/>
        <sz val="10"/>
        <rFont val="Wingdings"/>
        <charset val="2"/>
      </rPr>
      <t>ü</t>
    </r>
    <r>
      <rPr>
        <sz val="10"/>
        <rFont val="Calibri"/>
        <family val="2"/>
        <charset val="162"/>
      </rPr>
      <t xml:space="preserve"> Öğretmen ücretleri Aylık Ders Saati toplamını geçmeyecek şekilde hesaplanacaktır.</t>
    </r>
  </si>
  <si>
    <t>Oran &gt;&gt;</t>
  </si>
  <si>
    <t>Müdür-
Koor. Öğrt.</t>
  </si>
  <si>
    <t>Müd.
Yard.</t>
  </si>
  <si>
    <t>Usta 
Öğrt.</t>
  </si>
  <si>
    <r>
      <t xml:space="preserve">Temel Giderler </t>
    </r>
    <r>
      <rPr>
        <sz val="9"/>
        <rFont val="Calibri"/>
        <family val="2"/>
        <charset val="162"/>
      </rPr>
      <t>(</t>
    </r>
    <r>
      <rPr>
        <sz val="7"/>
        <rFont val="Calibri"/>
        <family val="2"/>
        <charset val="162"/>
      </rPr>
      <t>Materyal Alımı, Beslenme, SGK Prim ve Okulun Diğer Giderleri</t>
    </r>
    <r>
      <rPr>
        <sz val="9"/>
        <rFont val="Calibri"/>
        <family val="2"/>
        <charset val="162"/>
      </rPr>
      <t>)</t>
    </r>
  </si>
  <si>
    <t>Müsteşar Aylık Gösterge:</t>
  </si>
  <si>
    <t>Müsteşar Ek Gösterge:</t>
  </si>
  <si>
    <r>
      <rPr>
        <b/>
        <i/>
        <u/>
        <sz val="10"/>
        <rFont val="Arial Tur"/>
        <charset val="162"/>
      </rPr>
      <t>Açıklama:</t>
    </r>
    <r>
      <rPr>
        <sz val="10"/>
        <rFont val="Arial Tur"/>
        <charset val="162"/>
      </rPr>
      <t xml:space="preserve">Kazanılmış hak aylık derece/kademesi 
1/ 4 olan Başbakanlık Müsteşarı hakkında geçerli olan aylık gösterge ve ek gösterge rakamı toplamının aylık katsayısı ile çarpımı ile bulunan tutar, en yüksek devlet memuru aylığı (brüt) olarak adlandırılmaktadır.
</t>
    </r>
    <r>
      <rPr>
        <b/>
        <sz val="10"/>
        <color indexed="60"/>
        <rFont val="Arial Tur"/>
        <charset val="162"/>
      </rPr>
      <t>EN YÜKSEK DEVLET MEMURU  BÜRÜT AYLIĞINI BELİRLEMEYE YARAR.</t>
    </r>
    <r>
      <rPr>
        <sz val="10"/>
        <rFont val="Arial Tur"/>
        <charset val="162"/>
      </rPr>
      <t xml:space="preserve">
NOT: Aşağıdaki 2 bilgide güncelleme gerekiyorsa güncelleyin.</t>
    </r>
  </si>
  <si>
    <t>Koordinatör veya Öğretmen mi?</t>
  </si>
  <si>
    <t>HAYIR</t>
  </si>
  <si>
    <t xml:space="preserve">Her öğretmene ortalama </t>
  </si>
  <si>
    <t xml:space="preserve">Durum: </t>
  </si>
  <si>
    <t>Programın Resmi Bir Geçerliliği Yoktur.   Olası hatalarda sorumluluk kabul edilmez.  Bir muhasebeci kontrolünde hesaplama yapılması önerilir.</t>
  </si>
  <si>
    <t>SGK SAYISI</t>
  </si>
  <si>
    <t>Kadrolu Öğretmen Sys</t>
  </si>
  <si>
    <t>TOPL.SGK BÜRÜT</t>
  </si>
  <si>
    <t>TOP.RESMİ BÜRÜT</t>
  </si>
  <si>
    <t>Dağıtılan dersler</t>
  </si>
  <si>
    <t>Toplam</t>
  </si>
  <si>
    <r>
      <rPr>
        <b/>
        <sz val="11"/>
        <rFont val="Calibri"/>
        <family val="2"/>
        <charset val="162"/>
      </rPr>
      <t xml:space="preserve">UNUTMAYINIZ !!! </t>
    </r>
    <r>
      <rPr>
        <sz val="11"/>
        <rFont val="Calibri"/>
        <family val="2"/>
        <charset val="162"/>
      </rPr>
      <t>Resmi görevlilere yapılan ödemelerle ilgili bildirimleri her ay kişinin maaş aldığı defterdarlık muhasebe müdürlüğüne/mal müdürlüğüne bildiriniz…</t>
    </r>
  </si>
  <si>
    <t>saat ders düşer.</t>
  </si>
  <si>
    <r>
      <t>K
Kesintiler Toplamı
B+C+F+H+</t>
    </r>
    <r>
      <rPr>
        <b/>
        <sz val="9"/>
        <color rgb="FFFF0000"/>
        <rFont val="Calibri"/>
        <family val="2"/>
        <charset val="162"/>
        <scheme val="minor"/>
      </rPr>
      <t>I</t>
    </r>
    <r>
      <rPr>
        <b/>
        <sz val="9"/>
        <color rgb="FF000000"/>
        <rFont val="Calibri"/>
        <family val="2"/>
        <charset val="162"/>
        <scheme val="minor"/>
      </rPr>
      <t>+</t>
    </r>
    <r>
      <rPr>
        <b/>
        <sz val="9"/>
        <color rgb="FFFF0000"/>
        <rFont val="Calibri"/>
        <family val="2"/>
        <charset val="162"/>
        <scheme val="minor"/>
      </rPr>
      <t>J</t>
    </r>
  </si>
  <si>
    <t xml:space="preserve">
Oranlara Göre Ayrılan Bürüt  Pay</t>
  </si>
  <si>
    <t xml:space="preserve">
Aylık Ders Saati Sys.
</t>
  </si>
  <si>
    <t>KESİNTİ TOPLAMI:</t>
  </si>
  <si>
    <t>TOPLAMLAR:</t>
  </si>
  <si>
    <t>GENEL TOPLAM:</t>
  </si>
  <si>
    <t>( Aylık Ders Saati Toplamı / Öğretmen Sayısı )</t>
  </si>
  <si>
    <t>Varsa koordinatörlerin, koordinatörlük yaptığı aylık ders sayısı</t>
  </si>
  <si>
    <t>Koordinatör Dahil 
Kulüpten Ödeme Yapılacak Aylık ders saati sayısı</t>
  </si>
  <si>
    <r>
      <t xml:space="preserve">G
Asgari Geçim İndirim Matrahı  Giriniz
</t>
    </r>
    <r>
      <rPr>
        <sz val="9"/>
        <color rgb="FF000000"/>
        <rFont val="Calibri"/>
        <family val="2"/>
        <charset val="162"/>
        <scheme val="minor"/>
      </rPr>
      <t>( SGK'lı için )</t>
    </r>
  </si>
  <si>
    <t>GEREĞİNDEN FAZLA VERGİ ÖDENMEMESİ İÇİN BELİRLENEN BÜRÜT TAVAN ÜCRETLER ORAN VE MİKTARLARI</t>
  </si>
  <si>
    <t>AKTARMALAR SONUCU  TEMEL GİDERLER KALEMİ TOPLAMI</t>
  </si>
  <si>
    <t>Yazışma
Muhas.</t>
  </si>
  <si>
    <t>Temizlik
Bakım</t>
  </si>
  <si>
    <t>Yukarıdaki Muhasebe/Temizlik elemanı "Aylık Ders Saati Sys." hücrelerine, aşağıdaki 2 uyarıya sırasıyla dikkat ederek, 
istediğiniz ücreti girebilirsiniz.
a.) "Oranlara Göre Ayrılan Bürüt Pay"dan fazla olmamalı.
b.) Sağ yukarıda belirtilen  En fazla ödenebilecek bürüt rakamı geçmemeli.</t>
  </si>
  <si>
    <t>"hata" uyarısı, 
Kulüp Grup Sayısı-Görevli Öğretmen Sayısı uyuşmazlığından kaynaklanır.</t>
  </si>
  <si>
    <t>ÇOCUK KULÜPLERİ MAYIS AYI BÜTÇE TABLOSU</t>
  </si>
  <si>
    <r>
      <rPr>
        <b/>
        <sz val="10"/>
        <rFont val="Wingdings"/>
        <charset val="2"/>
      </rPr>
      <t>ü</t>
    </r>
    <r>
      <rPr>
        <sz val="10"/>
        <rFont val="Calibri"/>
        <family val="2"/>
        <charset val="162"/>
      </rPr>
      <t xml:space="preserve"> Kişilerin alacağı aylık ders saati sayısını ilgili bölüme giriniz. (Grup sayısından fazla öğretmen de görevlendirilebilir.)</t>
    </r>
  </si>
  <si>
    <t>Aylık Ders Saati Toplamı / Kulüp Grup Sayısı</t>
  </si>
  <si>
    <t>Bir grup öğretmenine düşen en fazla ders saati sayısı:</t>
  </si>
  <si>
    <t>Selcan DURU</t>
  </si>
  <si>
    <t>Mustafa ÖRKİ</t>
  </si>
  <si>
    <t>Fersan GÜNAY</t>
  </si>
  <si>
    <t>Fatoş TEMRİN</t>
  </si>
  <si>
    <t>Hatice Erten SARMAŞIK</t>
  </si>
  <si>
    <t>Nurten Kutlar BARON</t>
  </si>
  <si>
    <t>Mehmet ŞAHİN</t>
  </si>
  <si>
    <t>Zehra UÇMAZ</t>
  </si>
  <si>
    <t>Ayşe SARI</t>
  </si>
  <si>
    <t>Çiğdem TAŞKONAK</t>
  </si>
  <si>
    <t>: Girilen Aylık Ders Saati Ortalaması</t>
  </si>
  <si>
    <t>GİRİLEN AYLIK DERS SAATİ ORTALAMASI
HER ÖĞRETMENE DÜŞEN ORTALAMA DERS SAATİNİ GEÇMEMELİDİR.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</si>
</sst>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quot;TL&quot;"/>
    <numFmt numFmtId="165" formatCode="dd/mm/yyyy;@"/>
    <numFmt numFmtId="166" formatCode="0.0%"/>
    <numFmt numFmtId="167" formatCode="0.000%"/>
    <numFmt numFmtId="168" formatCode="#,##0.00\ _T_L"/>
  </numFmts>
  <fonts count="79">
    <font>
      <sz val="10"/>
      <name val="Arial Tur"/>
      <charset val="162"/>
    </font>
    <font>
      <sz val="10"/>
      <name val="Arial Tur"/>
      <charset val="162"/>
    </font>
    <font>
      <b/>
      <sz val="10"/>
      <name val="Arial Tur"/>
      <charset val="162"/>
    </font>
    <font>
      <sz val="8"/>
      <name val="Arial Tur"/>
      <charset val="162"/>
    </font>
    <font>
      <sz val="12"/>
      <name val="Times New Roman"/>
      <family val="1"/>
      <charset val="162"/>
    </font>
    <font>
      <b/>
      <sz val="12"/>
      <name val="Arial Tur"/>
      <charset val="162"/>
    </font>
    <font>
      <b/>
      <sz val="10"/>
      <name val="Calibri"/>
      <family val="2"/>
      <charset val="162"/>
      <scheme val="minor"/>
    </font>
    <font>
      <sz val="9"/>
      <color indexed="81"/>
      <name val="Tahoma"/>
      <family val="2"/>
      <charset val="162"/>
    </font>
    <font>
      <b/>
      <sz val="12"/>
      <name val="Times New Roman"/>
      <family val="1"/>
      <charset val="162"/>
    </font>
    <font>
      <sz val="11"/>
      <name val="Times New Roman"/>
      <family val="1"/>
      <charset val="162"/>
    </font>
    <font>
      <sz val="12"/>
      <name val="Arial Tur"/>
      <charset val="162"/>
    </font>
    <font>
      <i/>
      <sz val="8"/>
      <name val="Verdana"/>
      <family val="2"/>
      <charset val="162"/>
    </font>
    <font>
      <b/>
      <sz val="12"/>
      <name val="Calibri"/>
      <family val="2"/>
      <charset val="162"/>
      <scheme val="minor"/>
    </font>
    <font>
      <sz val="14"/>
      <name val="Arial Tur"/>
      <charset val="162"/>
    </font>
    <font>
      <b/>
      <sz val="14"/>
      <color rgb="FFC00000"/>
      <name val="Arial Tur"/>
      <charset val="162"/>
    </font>
    <font>
      <b/>
      <u/>
      <sz val="12"/>
      <name val="Arial Tur"/>
      <charset val="162"/>
    </font>
    <font>
      <b/>
      <sz val="9"/>
      <name val="Calibri"/>
      <family val="2"/>
      <charset val="162"/>
      <scheme val="minor"/>
    </font>
    <font>
      <b/>
      <sz val="9"/>
      <color rgb="FF000000"/>
      <name val="Calibri"/>
      <family val="2"/>
      <charset val="162"/>
      <scheme val="minor"/>
    </font>
    <font>
      <b/>
      <sz val="9"/>
      <color theme="1"/>
      <name val="Calibri"/>
      <family val="2"/>
      <charset val="162"/>
      <scheme val="minor"/>
    </font>
    <font>
      <sz val="10"/>
      <color indexed="81"/>
      <name val="Tahoma"/>
      <family val="2"/>
      <charset val="162"/>
    </font>
    <font>
      <b/>
      <sz val="10"/>
      <color indexed="81"/>
      <name val="Tahoma"/>
      <family val="2"/>
      <charset val="162"/>
    </font>
    <font>
      <b/>
      <sz val="8"/>
      <name val="Calibri"/>
      <family val="2"/>
      <charset val="162"/>
      <scheme val="minor"/>
    </font>
    <font>
      <b/>
      <sz val="10"/>
      <color rgb="FF008000"/>
      <name val="Calibri"/>
      <family val="2"/>
      <charset val="162"/>
      <scheme val="minor"/>
    </font>
    <font>
      <b/>
      <sz val="10"/>
      <color theme="1"/>
      <name val="Calibri"/>
      <family val="2"/>
      <charset val="162"/>
      <scheme val="minor"/>
    </font>
    <font>
      <sz val="10"/>
      <name val="Calibri"/>
      <family val="2"/>
      <charset val="162"/>
      <scheme val="minor"/>
    </font>
    <font>
      <b/>
      <sz val="11"/>
      <name val="Calibri"/>
      <family val="2"/>
      <charset val="162"/>
      <scheme val="minor"/>
    </font>
    <font>
      <sz val="9"/>
      <name val="Calibri"/>
      <family val="2"/>
      <charset val="162"/>
    </font>
    <font>
      <sz val="10"/>
      <color theme="1"/>
      <name val="Calibri"/>
      <family val="2"/>
      <charset val="162"/>
      <scheme val="minor"/>
    </font>
    <font>
      <sz val="9"/>
      <name val="Calibri"/>
      <family val="2"/>
      <charset val="162"/>
      <scheme val="minor"/>
    </font>
    <font>
      <b/>
      <sz val="10"/>
      <name val="Wingdings"/>
      <charset val="2"/>
    </font>
    <font>
      <sz val="10"/>
      <name val="Calibri"/>
      <family val="2"/>
      <charset val="162"/>
    </font>
    <font>
      <sz val="10"/>
      <color indexed="8"/>
      <name val="Calibri"/>
      <family val="2"/>
      <charset val="162"/>
      <scheme val="minor"/>
    </font>
    <font>
      <b/>
      <sz val="10"/>
      <color indexed="8"/>
      <name val="Wingdings"/>
      <charset val="2"/>
    </font>
    <font>
      <sz val="10"/>
      <color indexed="8"/>
      <name val="Calibri"/>
      <family val="2"/>
      <charset val="162"/>
    </font>
    <font>
      <b/>
      <sz val="11"/>
      <color indexed="8"/>
      <name val="Calibri"/>
      <family val="2"/>
      <charset val="162"/>
    </font>
    <font>
      <sz val="7"/>
      <name val="Calibri"/>
      <family val="2"/>
      <charset val="162"/>
    </font>
    <font>
      <b/>
      <i/>
      <u/>
      <sz val="10"/>
      <name val="Arial Tur"/>
      <charset val="162"/>
    </font>
    <font>
      <b/>
      <sz val="10"/>
      <color indexed="60"/>
      <name val="Arial Tur"/>
      <charset val="162"/>
    </font>
    <font>
      <b/>
      <sz val="14"/>
      <color rgb="FF008000"/>
      <name val="Arial Tur"/>
      <charset val="162"/>
    </font>
    <font>
      <b/>
      <sz val="10"/>
      <color rgb="FF002060"/>
      <name val="Calibri"/>
      <family val="2"/>
      <charset val="162"/>
      <scheme val="minor"/>
    </font>
    <font>
      <b/>
      <sz val="11"/>
      <color rgb="FF006600"/>
      <name val="Calibri"/>
      <family val="2"/>
      <charset val="162"/>
      <scheme val="minor"/>
    </font>
    <font>
      <b/>
      <sz val="8"/>
      <color theme="1"/>
      <name val="Calibri"/>
      <family val="2"/>
      <charset val="162"/>
      <scheme val="minor"/>
    </font>
    <font>
      <b/>
      <sz val="10"/>
      <color rgb="FF006600"/>
      <name val="Calibri"/>
      <family val="2"/>
      <charset val="162"/>
      <scheme val="minor"/>
    </font>
    <font>
      <sz val="9"/>
      <color theme="1"/>
      <name val="Calibri"/>
      <family val="2"/>
      <charset val="162"/>
      <scheme val="minor"/>
    </font>
    <font>
      <u/>
      <sz val="10"/>
      <color indexed="12"/>
      <name val="Arial Tur"/>
      <charset val="162"/>
    </font>
    <font>
      <u/>
      <sz val="10"/>
      <color indexed="12"/>
      <name val="Calibri"/>
      <family val="2"/>
      <charset val="162"/>
      <scheme val="minor"/>
    </font>
    <font>
      <b/>
      <i/>
      <sz val="10"/>
      <name val="Calibri"/>
      <family val="2"/>
      <charset val="162"/>
      <scheme val="minor"/>
    </font>
    <font>
      <sz val="10"/>
      <color rgb="FF002060"/>
      <name val="Calibri"/>
      <family val="2"/>
      <charset val="162"/>
      <scheme val="minor"/>
    </font>
    <font>
      <sz val="10"/>
      <color rgb="FFFF0000"/>
      <name val="Calibri"/>
      <family val="2"/>
      <charset val="162"/>
      <scheme val="minor"/>
    </font>
    <font>
      <b/>
      <sz val="10"/>
      <color rgb="FFFF0000"/>
      <name val="Calibri"/>
      <family val="2"/>
      <charset val="162"/>
      <scheme val="minor"/>
    </font>
    <font>
      <sz val="11"/>
      <name val="Calibri"/>
      <family val="2"/>
      <charset val="162"/>
      <scheme val="minor"/>
    </font>
    <font>
      <b/>
      <sz val="11"/>
      <name val="Calibri"/>
      <family val="2"/>
      <charset val="162"/>
    </font>
    <font>
      <sz val="11"/>
      <name val="Calibri"/>
      <family val="2"/>
      <charset val="162"/>
    </font>
    <font>
      <b/>
      <sz val="16"/>
      <name val="Cambria"/>
      <family val="1"/>
      <charset val="162"/>
      <scheme val="major"/>
    </font>
    <font>
      <sz val="16"/>
      <color rgb="FFC00000"/>
      <name val="Cambria"/>
      <family val="1"/>
      <charset val="162"/>
      <scheme val="major"/>
    </font>
    <font>
      <b/>
      <sz val="11"/>
      <color rgb="FFFF0000"/>
      <name val="Calibri"/>
      <family val="2"/>
      <charset val="162"/>
      <scheme val="minor"/>
    </font>
    <font>
      <sz val="11"/>
      <color rgb="FFFF0000"/>
      <name val="Arial Tur"/>
      <charset val="162"/>
    </font>
    <font>
      <b/>
      <sz val="9"/>
      <color rgb="FFFF0000"/>
      <name val="Calibri"/>
      <family val="2"/>
      <charset val="162"/>
      <scheme val="minor"/>
    </font>
    <font>
      <b/>
      <sz val="10"/>
      <name val="Cambria"/>
      <family val="1"/>
      <charset val="162"/>
      <scheme val="major"/>
    </font>
    <font>
      <sz val="10"/>
      <name val="Cambria"/>
      <family val="1"/>
      <charset val="162"/>
      <scheme val="major"/>
    </font>
    <font>
      <b/>
      <u/>
      <sz val="12"/>
      <color theme="1"/>
      <name val="Calibri"/>
      <family val="2"/>
      <charset val="162"/>
      <scheme val="minor"/>
    </font>
    <font>
      <b/>
      <sz val="11"/>
      <color rgb="FF002060"/>
      <name val="Calibri"/>
      <family val="2"/>
      <charset val="162"/>
      <scheme val="minor"/>
    </font>
    <font>
      <i/>
      <sz val="12"/>
      <name val="Calibri"/>
      <family val="2"/>
      <charset val="162"/>
      <scheme val="minor"/>
    </font>
    <font>
      <sz val="12"/>
      <name val="Calibri"/>
      <family val="2"/>
      <charset val="162"/>
      <scheme val="minor"/>
    </font>
    <font>
      <b/>
      <sz val="12"/>
      <color rgb="FF006600"/>
      <name val="Calibri"/>
      <family val="2"/>
      <charset val="162"/>
      <scheme val="minor"/>
    </font>
    <font>
      <sz val="7.8"/>
      <name val="Calibri"/>
      <family val="2"/>
      <charset val="162"/>
      <scheme val="minor"/>
    </font>
    <font>
      <b/>
      <sz val="12"/>
      <color rgb="FF0000FF"/>
      <name val="Cambria"/>
      <family val="1"/>
      <charset val="162"/>
      <scheme val="major"/>
    </font>
    <font>
      <sz val="9"/>
      <color rgb="FF000000"/>
      <name val="Calibri"/>
      <family val="2"/>
      <charset val="162"/>
      <scheme val="minor"/>
    </font>
    <font>
      <sz val="12"/>
      <color rgb="FF0000FF"/>
      <name val="Times New Roman"/>
      <family val="1"/>
      <charset val="162"/>
    </font>
    <font>
      <sz val="11"/>
      <color indexed="81"/>
      <name val="Tahoma"/>
      <family val="2"/>
      <charset val="162"/>
    </font>
    <font>
      <sz val="9"/>
      <name val="Arial Tur"/>
      <charset val="162"/>
    </font>
    <font>
      <sz val="10"/>
      <name val="Calibri"/>
      <family val="2"/>
      <charset val="2"/>
    </font>
    <font>
      <b/>
      <sz val="16"/>
      <name val="Calibri"/>
      <family val="2"/>
      <charset val="162"/>
      <scheme val="minor"/>
    </font>
    <font>
      <b/>
      <sz val="16"/>
      <color rgb="FF0000FF"/>
      <name val="Calibri"/>
      <family val="2"/>
      <charset val="162"/>
      <scheme val="minor"/>
    </font>
    <font>
      <i/>
      <sz val="8"/>
      <color theme="1" tint="0.34998626667073579"/>
      <name val="Arial Tur"/>
      <charset val="162"/>
    </font>
    <font>
      <b/>
      <i/>
      <sz val="10"/>
      <name val="Arial Tur"/>
      <charset val="162"/>
    </font>
    <font>
      <b/>
      <sz val="12"/>
      <color rgb="FF0000FF"/>
      <name val="Arial Tur"/>
      <charset val="162"/>
    </font>
    <font>
      <i/>
      <u/>
      <sz val="11"/>
      <name val="Calibri"/>
      <family val="2"/>
      <charset val="162"/>
      <scheme val="minor"/>
    </font>
    <font>
      <i/>
      <u/>
      <sz val="11"/>
      <name val="Arial Tur"/>
      <charset val="162"/>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5" tint="0.79998168889431442"/>
        <bgColor indexed="64"/>
      </patternFill>
    </fill>
    <fill>
      <patternFill patternType="solid">
        <fgColor rgb="FF00B0F0"/>
        <bgColor indexed="64"/>
      </patternFill>
    </fill>
    <fill>
      <patternFill patternType="solid">
        <fgColor theme="9"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bottom style="dashed">
        <color indexed="64"/>
      </bottom>
      <diagonal/>
    </border>
    <border>
      <left/>
      <right style="dashed">
        <color indexed="64"/>
      </right>
      <top style="dashed">
        <color indexed="64"/>
      </top>
      <bottom/>
      <diagonal/>
    </border>
    <border>
      <left/>
      <right style="dashed">
        <color indexed="64"/>
      </right>
      <top/>
      <bottom/>
      <diagonal/>
    </border>
    <border>
      <left style="dashed">
        <color indexed="64"/>
      </left>
      <right style="dashed">
        <color indexed="64"/>
      </right>
      <top style="dashed">
        <color indexed="64"/>
      </top>
      <bottom style="dashed">
        <color indexed="64"/>
      </bottom>
      <diagonal/>
    </border>
    <border>
      <left/>
      <right/>
      <top style="dashed">
        <color indexed="64"/>
      </top>
      <bottom/>
      <diagonal/>
    </border>
    <border>
      <left/>
      <right style="dashed">
        <color indexed="64"/>
      </right>
      <top style="dashed">
        <color indexed="64"/>
      </top>
      <bottom style="dashed">
        <color indexed="64"/>
      </bottom>
      <diagonal/>
    </border>
    <border>
      <left/>
      <right style="dashed">
        <color indexed="64"/>
      </right>
      <top style="dashDotDot">
        <color indexed="64"/>
      </top>
      <bottom style="dashed">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s>
  <cellStyleXfs count="3">
    <xf numFmtId="0" fontId="0" fillId="0" borderId="0"/>
    <xf numFmtId="9" fontId="1" fillId="0" borderId="0" applyFont="0" applyFill="0" applyBorder="0" applyAlignment="0" applyProtection="0"/>
    <xf numFmtId="0" fontId="44" fillId="0" borderId="0" applyNumberFormat="0" applyFill="0" applyBorder="0" applyAlignment="0" applyProtection="0">
      <alignment vertical="top"/>
      <protection locked="0"/>
    </xf>
  </cellStyleXfs>
  <cellXfs count="418">
    <xf numFmtId="0" fontId="0" fillId="0" borderId="0" xfId="0"/>
    <xf numFmtId="0" fontId="0" fillId="0" borderId="0" xfId="0" applyProtection="1"/>
    <xf numFmtId="0" fontId="0" fillId="0" borderId="0" xfId="0" applyBorder="1" applyProtection="1"/>
    <xf numFmtId="0" fontId="0" fillId="0" borderId="0" xfId="0" applyAlignment="1" applyProtection="1">
      <alignment horizontal="center" vertical="center" wrapText="1"/>
    </xf>
    <xf numFmtId="0" fontId="0" fillId="0" borderId="0" xfId="0" applyAlignment="1" applyProtection="1">
      <alignment horizontal="center"/>
    </xf>
    <xf numFmtId="0" fontId="0" fillId="0" borderId="0" xfId="0" applyAlignment="1" applyProtection="1">
      <alignment horizontal="right"/>
    </xf>
    <xf numFmtId="0" fontId="5" fillId="0" borderId="0" xfId="0" applyFont="1" applyBorder="1" applyAlignment="1" applyProtection="1">
      <alignment horizontal="center"/>
    </xf>
    <xf numFmtId="0" fontId="0" fillId="0" borderId="0" xfId="0" applyFont="1" applyFill="1" applyBorder="1" applyAlignment="1" applyProtection="1">
      <alignment vertical="top"/>
    </xf>
    <xf numFmtId="0" fontId="0" fillId="0" borderId="0" xfId="0" applyFill="1" applyProtection="1"/>
    <xf numFmtId="0" fontId="4" fillId="0" borderId="0" xfId="0" applyFont="1" applyBorder="1" applyAlignment="1" applyProtection="1">
      <alignment horizontal="center" vertical="center" wrapText="1"/>
    </xf>
    <xf numFmtId="0" fontId="0" fillId="0" borderId="0" xfId="0" applyAlignment="1" applyProtection="1"/>
    <xf numFmtId="0" fontId="4" fillId="0" borderId="0" xfId="0" applyFont="1" applyAlignment="1" applyProtection="1">
      <alignment horizontal="center"/>
    </xf>
    <xf numFmtId="0" fontId="9" fillId="0" borderId="0" xfId="0" applyFont="1" applyAlignment="1" applyProtection="1">
      <alignment horizontal="center"/>
    </xf>
    <xf numFmtId="165" fontId="0" fillId="0" borderId="0" xfId="0" applyNumberFormat="1" applyAlignment="1" applyProtection="1">
      <alignment horizontal="center"/>
    </xf>
    <xf numFmtId="0" fontId="14" fillId="0" borderId="0" xfId="0" applyFont="1" applyAlignment="1" applyProtection="1">
      <alignment horizontal="center"/>
    </xf>
    <xf numFmtId="0" fontId="15" fillId="0" borderId="0" xfId="0" applyFont="1" applyAlignment="1" applyProtection="1">
      <alignment horizontal="center"/>
    </xf>
    <xf numFmtId="0" fontId="0" fillId="0" borderId="0" xfId="0" applyAlignment="1" applyProtection="1"/>
    <xf numFmtId="0" fontId="4" fillId="0" borderId="0" xfId="0" applyFont="1" applyAlignment="1" applyProtection="1">
      <alignment horizontal="center"/>
    </xf>
    <xf numFmtId="0" fontId="9" fillId="0" borderId="0" xfId="0" applyFont="1" applyAlignment="1" applyProtection="1">
      <alignment horizontal="center"/>
    </xf>
    <xf numFmtId="0" fontId="0" fillId="0" borderId="0" xfId="0" applyFont="1" applyFill="1" applyBorder="1" applyAlignment="1" applyProtection="1"/>
    <xf numFmtId="0" fontId="0" fillId="0" borderId="0" xfId="0" applyFont="1" applyFill="1" applyBorder="1" applyAlignment="1" applyProtection="1">
      <alignment horizontal="right"/>
    </xf>
    <xf numFmtId="0" fontId="11" fillId="0" borderId="0" xfId="0" applyFont="1" applyFill="1" applyBorder="1" applyAlignment="1" applyProtection="1">
      <alignment horizontal="right" vertical="top"/>
    </xf>
    <xf numFmtId="9" fontId="2" fillId="0" borderId="0" xfId="1" applyFont="1" applyFill="1" applyBorder="1" applyAlignment="1" applyProtection="1">
      <alignment horizontal="right" vertical="center" wrapText="1" shrinkToFit="1"/>
    </xf>
    <xf numFmtId="9" fontId="2" fillId="0" borderId="0" xfId="1" applyFont="1" applyFill="1" applyBorder="1" applyAlignment="1" applyProtection="1">
      <alignment horizontal="right"/>
    </xf>
    <xf numFmtId="0" fontId="0" fillId="0" borderId="0" xfId="0" applyFill="1" applyBorder="1" applyAlignment="1" applyProtection="1"/>
    <xf numFmtId="164" fontId="12" fillId="0" borderId="0" xfId="0" applyNumberFormat="1" applyFont="1" applyFill="1" applyBorder="1" applyAlignment="1" applyProtection="1">
      <alignment horizontal="right" vertical="center" shrinkToFit="1"/>
    </xf>
    <xf numFmtId="164" fontId="8" fillId="0" borderId="0" xfId="0" applyNumberFormat="1" applyFont="1" applyBorder="1" applyAlignment="1" applyProtection="1">
      <alignment horizontal="right" vertical="center" shrinkToFit="1"/>
    </xf>
    <xf numFmtId="9" fontId="27" fillId="0" borderId="1" xfId="1" applyFont="1" applyBorder="1" applyAlignment="1" applyProtection="1">
      <alignment horizontal="center" vertical="center" wrapText="1" shrinkToFit="1"/>
    </xf>
    <xf numFmtId="9" fontId="27" fillId="0" borderId="1" xfId="1" applyFont="1" applyBorder="1" applyAlignment="1" applyProtection="1">
      <alignment horizontal="center"/>
    </xf>
    <xf numFmtId="9" fontId="6" fillId="0" borderId="3" xfId="1" applyFont="1" applyBorder="1" applyAlignment="1" applyProtection="1">
      <alignment horizontal="center"/>
    </xf>
    <xf numFmtId="9" fontId="6" fillId="0" borderId="0" xfId="1" applyFont="1" applyBorder="1" applyAlignment="1" applyProtection="1">
      <alignment horizontal="center"/>
    </xf>
    <xf numFmtId="0" fontId="5" fillId="0" borderId="0" xfId="0" applyFont="1" applyFill="1" applyBorder="1" applyAlignment="1" applyProtection="1">
      <alignment horizontal="center" vertical="center"/>
    </xf>
    <xf numFmtId="0" fontId="0" fillId="0" borderId="13" xfId="0" applyBorder="1" applyAlignment="1" applyProtection="1"/>
    <xf numFmtId="0" fontId="10"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13" fillId="0" borderId="0" xfId="0" applyFont="1" applyAlignment="1" applyProtection="1">
      <alignment horizontal="center"/>
    </xf>
    <xf numFmtId="0" fontId="6" fillId="0" borderId="0" xfId="0" applyFont="1" applyFill="1" applyBorder="1" applyAlignment="1" applyProtection="1">
      <alignment horizontal="center" vertical="center"/>
    </xf>
    <xf numFmtId="0" fontId="16" fillId="0" borderId="0" xfId="0" applyFont="1" applyFill="1" applyBorder="1" applyAlignment="1" applyProtection="1">
      <alignment horizontal="center" vertical="top" wrapText="1"/>
    </xf>
    <xf numFmtId="0" fontId="16" fillId="4" borderId="39" xfId="0" applyFont="1" applyFill="1" applyBorder="1" applyAlignment="1" applyProtection="1">
      <alignment horizontal="center" vertical="top" wrapText="1"/>
    </xf>
    <xf numFmtId="0" fontId="16" fillId="4" borderId="1" xfId="0" applyFont="1" applyFill="1" applyBorder="1" applyAlignment="1" applyProtection="1">
      <alignment horizontal="center" vertical="top" wrapText="1"/>
    </xf>
    <xf numFmtId="0" fontId="16" fillId="2" borderId="1" xfId="0" applyFont="1" applyFill="1" applyBorder="1" applyAlignment="1" applyProtection="1">
      <alignment horizontal="center" vertical="top" wrapText="1"/>
    </xf>
    <xf numFmtId="0" fontId="16" fillId="4" borderId="36" xfId="0" applyFont="1" applyFill="1" applyBorder="1" applyAlignment="1" applyProtection="1">
      <alignment horizontal="center" vertical="top" wrapText="1"/>
    </xf>
    <xf numFmtId="0" fontId="22" fillId="0" borderId="0" xfId="0" applyFont="1" applyFill="1" applyBorder="1" applyAlignment="1" applyProtection="1">
      <alignment horizontal="center" vertical="center" wrapText="1"/>
    </xf>
    <xf numFmtId="168" fontId="23" fillId="0" borderId="3" xfId="0" applyNumberFormat="1" applyFont="1" applyBorder="1" applyAlignment="1" applyProtection="1">
      <alignment horizontal="center" vertical="center" wrapText="1"/>
    </xf>
    <xf numFmtId="168" fontId="18" fillId="0" borderId="3" xfId="0" applyNumberFormat="1" applyFont="1" applyBorder="1" applyAlignment="1" applyProtection="1">
      <alignment horizontal="center" vertical="center" wrapText="1"/>
    </xf>
    <xf numFmtId="0" fontId="5" fillId="0" borderId="0" xfId="0" applyFont="1" applyAlignment="1" applyProtection="1">
      <alignment horizontal="center" vertical="center" shrinkToFit="1"/>
    </xf>
    <xf numFmtId="0" fontId="24" fillId="0" borderId="0" xfId="0" applyFont="1" applyAlignment="1" applyProtection="1">
      <alignment horizontal="center"/>
    </xf>
    <xf numFmtId="0" fontId="6" fillId="0" borderId="0" xfId="0" applyFont="1" applyAlignment="1" applyProtection="1">
      <alignment horizontal="center"/>
    </xf>
    <xf numFmtId="0" fontId="24" fillId="0" borderId="0" xfId="0" applyFont="1" applyProtection="1"/>
    <xf numFmtId="0" fontId="24" fillId="0" borderId="0" xfId="0" applyFont="1" applyFill="1" applyBorder="1" applyAlignment="1" applyProtection="1"/>
    <xf numFmtId="0" fontId="25" fillId="0" borderId="0" xfId="0" applyFont="1" applyFill="1" applyBorder="1" applyAlignment="1" applyProtection="1"/>
    <xf numFmtId="0" fontId="24" fillId="0" borderId="0" xfId="0" applyFont="1" applyAlignment="1" applyProtection="1">
      <alignment horizontal="center" vertical="center" wrapText="1"/>
    </xf>
    <xf numFmtId="0" fontId="6" fillId="0" borderId="0" xfId="0" applyFont="1" applyFill="1" applyBorder="1" applyAlignment="1" applyProtection="1"/>
    <xf numFmtId="0" fontId="6" fillId="0" borderId="1" xfId="0" applyFont="1" applyBorder="1" applyAlignment="1" applyProtection="1">
      <alignment horizontal="center"/>
    </xf>
    <xf numFmtId="0" fontId="2" fillId="0" borderId="0" xfId="0" applyFont="1" applyAlignment="1" applyProtection="1">
      <alignment horizontal="right"/>
    </xf>
    <xf numFmtId="0" fontId="0" fillId="0" borderId="0" xfId="0" applyBorder="1" applyAlignment="1" applyProtection="1">
      <alignment horizontal="right"/>
    </xf>
    <xf numFmtId="0" fontId="24" fillId="0" borderId="0" xfId="0" applyFont="1" applyFill="1" applyBorder="1" applyAlignment="1" applyProtection="1">
      <alignment horizontal="right" vertical="center" wrapText="1"/>
    </xf>
    <xf numFmtId="0" fontId="6" fillId="2" borderId="1" xfId="0" applyFont="1" applyFill="1" applyBorder="1" applyAlignment="1" applyProtection="1">
      <alignment horizontal="right" vertical="center" wrapText="1"/>
    </xf>
    <xf numFmtId="0" fontId="24" fillId="0" borderId="0" xfId="0" applyFont="1" applyFill="1" applyBorder="1" applyAlignment="1" applyProtection="1">
      <alignment horizontal="right"/>
    </xf>
    <xf numFmtId="0" fontId="6" fillId="0" borderId="12" xfId="0" applyFont="1" applyBorder="1" applyAlignment="1" applyProtection="1">
      <alignment horizontal="center" vertical="center" wrapText="1"/>
    </xf>
    <xf numFmtId="0" fontId="6" fillId="2" borderId="1" xfId="0" applyFont="1" applyFill="1" applyBorder="1" applyAlignment="1" applyProtection="1">
      <alignment horizontal="right"/>
    </xf>
    <xf numFmtId="168" fontId="6" fillId="0" borderId="1" xfId="0" applyNumberFormat="1" applyFont="1" applyBorder="1" applyAlignment="1" applyProtection="1">
      <alignment horizontal="center" vertical="center" wrapText="1"/>
    </xf>
    <xf numFmtId="0" fontId="6" fillId="0" borderId="0" xfId="0" applyFont="1" applyFill="1" applyBorder="1" applyAlignment="1" applyProtection="1">
      <alignment horizontal="center"/>
    </xf>
    <xf numFmtId="164" fontId="6" fillId="0" borderId="0" xfId="0" applyNumberFormat="1" applyFont="1" applyAlignment="1" applyProtection="1">
      <alignment horizontal="center"/>
    </xf>
    <xf numFmtId="0" fontId="17" fillId="2" borderId="33" xfId="0" applyFont="1" applyFill="1" applyBorder="1" applyAlignment="1" applyProtection="1">
      <alignment horizontal="center" vertical="top" wrapText="1"/>
    </xf>
    <xf numFmtId="0" fontId="16" fillId="2" borderId="33" xfId="0" applyFont="1" applyFill="1" applyBorder="1" applyAlignment="1" applyProtection="1">
      <alignment horizontal="center" vertical="top" wrapText="1"/>
    </xf>
    <xf numFmtId="168" fontId="39" fillId="0" borderId="5" xfId="0" applyNumberFormat="1" applyFont="1" applyBorder="1" applyAlignment="1" applyProtection="1">
      <alignment horizontal="center" vertical="center" wrapText="1"/>
    </xf>
    <xf numFmtId="0" fontId="18" fillId="0" borderId="0" xfId="0" applyFont="1" applyAlignment="1">
      <alignment vertical="center" wrapText="1"/>
    </xf>
    <xf numFmtId="0" fontId="27" fillId="0" borderId="0" xfId="0" applyFont="1" applyAlignment="1">
      <alignment vertical="center" wrapText="1"/>
    </xf>
    <xf numFmtId="0" fontId="18" fillId="0" borderId="53" xfId="0" applyFont="1" applyBorder="1" applyAlignment="1">
      <alignment horizontal="center" vertical="center" wrapText="1"/>
    </xf>
    <xf numFmtId="4" fontId="40" fillId="0" borderId="1" xfId="0" applyNumberFormat="1" applyFont="1" applyBorder="1" applyAlignment="1" applyProtection="1">
      <alignment horizontal="center" vertical="center" wrapText="1"/>
      <protection locked="0"/>
    </xf>
    <xf numFmtId="0" fontId="23" fillId="0" borderId="56" xfId="0" applyFont="1" applyBorder="1" applyAlignment="1" applyProtection="1">
      <alignment vertical="center" wrapText="1"/>
      <protection locked="0"/>
    </xf>
    <xf numFmtId="0" fontId="5" fillId="3" borderId="0" xfId="0" applyFont="1" applyFill="1" applyBorder="1" applyAlignment="1" applyProtection="1">
      <alignment horizontal="center" vertical="center" wrapText="1"/>
    </xf>
    <xf numFmtId="0" fontId="16" fillId="2" borderId="0" xfId="0" applyFont="1" applyFill="1" applyBorder="1" applyAlignment="1" applyProtection="1">
      <alignment horizontal="center" vertical="top" wrapText="1"/>
    </xf>
    <xf numFmtId="0" fontId="21" fillId="2" borderId="0" xfId="0" applyFont="1" applyFill="1" applyBorder="1" applyAlignment="1" applyProtection="1">
      <alignment horizontal="center" vertical="center" wrapText="1"/>
    </xf>
    <xf numFmtId="2" fontId="41" fillId="0" borderId="58" xfId="0" applyNumberFormat="1" applyFont="1" applyBorder="1" applyAlignment="1">
      <alignment horizontal="center" vertical="center" wrapText="1"/>
    </xf>
    <xf numFmtId="164" fontId="42" fillId="0" borderId="3" xfId="0" applyNumberFormat="1" applyFont="1" applyBorder="1" applyAlignment="1" applyProtection="1">
      <alignment horizontal="center" vertical="center" wrapText="1"/>
      <protection locked="0"/>
    </xf>
    <xf numFmtId="0" fontId="42" fillId="0" borderId="3" xfId="0" applyFont="1" applyBorder="1" applyAlignment="1" applyProtection="1">
      <alignment horizontal="center" vertical="center" wrapText="1"/>
      <protection locked="0"/>
    </xf>
    <xf numFmtId="0" fontId="42" fillId="0" borderId="40" xfId="0" applyFont="1" applyBorder="1" applyAlignment="1" applyProtection="1">
      <alignment horizontal="center" vertical="center" wrapText="1"/>
      <protection locked="0"/>
    </xf>
    <xf numFmtId="164" fontId="24" fillId="0" borderId="0" xfId="0" applyNumberFormat="1" applyFont="1" applyAlignment="1">
      <alignment vertical="center"/>
    </xf>
    <xf numFmtId="0" fontId="24" fillId="0" borderId="0" xfId="0" applyFont="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24" fillId="0" borderId="0" xfId="0" applyFont="1" applyAlignment="1">
      <alignment horizontal="center" vertical="center"/>
    </xf>
    <xf numFmtId="0" fontId="18" fillId="0" borderId="0" xfId="0" applyFont="1" applyAlignment="1">
      <alignment horizontal="center" vertical="center"/>
    </xf>
    <xf numFmtId="0" fontId="18" fillId="0" borderId="0" xfId="0" applyFont="1" applyAlignment="1">
      <alignment vertical="center"/>
    </xf>
    <xf numFmtId="0" fontId="43" fillId="0" borderId="0" xfId="0" applyFont="1" applyAlignment="1">
      <alignment vertical="center"/>
    </xf>
    <xf numFmtId="0" fontId="28" fillId="0" borderId="0" xfId="0" applyFont="1" applyAlignment="1">
      <alignment vertical="center"/>
    </xf>
    <xf numFmtId="164" fontId="43" fillId="0" borderId="0" xfId="0" applyNumberFormat="1" applyFont="1" applyAlignment="1">
      <alignment vertical="center"/>
    </xf>
    <xf numFmtId="0" fontId="43" fillId="0" borderId="0" xfId="0" applyFont="1" applyAlignment="1">
      <alignment horizontal="center" vertical="center"/>
    </xf>
    <xf numFmtId="0" fontId="18" fillId="0" borderId="0" xfId="0" applyFont="1" applyAlignment="1">
      <alignment horizontal="right" vertical="center"/>
    </xf>
    <xf numFmtId="0" fontId="18" fillId="6" borderId="0" xfId="0" applyFont="1" applyFill="1" applyAlignment="1">
      <alignment horizontal="center" vertical="center"/>
    </xf>
    <xf numFmtId="0" fontId="45" fillId="0" borderId="0" xfId="2" applyFont="1" applyAlignment="1" applyProtection="1">
      <alignment vertical="center"/>
    </xf>
    <xf numFmtId="0" fontId="46" fillId="0" borderId="0" xfId="0" applyFont="1" applyAlignment="1">
      <alignment vertical="center"/>
    </xf>
    <xf numFmtId="0" fontId="24" fillId="0" borderId="0" xfId="0" applyFont="1"/>
    <xf numFmtId="0" fontId="46" fillId="0" borderId="0" xfId="0" applyFont="1"/>
    <xf numFmtId="0" fontId="24" fillId="0" borderId="0" xfId="0" applyFont="1" applyAlignment="1">
      <alignment horizontal="center"/>
    </xf>
    <xf numFmtId="0" fontId="47" fillId="0" borderId="0" xfId="0" applyFont="1"/>
    <xf numFmtId="0" fontId="47" fillId="0" borderId="0" xfId="0" applyFont="1" applyAlignment="1">
      <alignment horizontal="center"/>
    </xf>
    <xf numFmtId="0" fontId="39" fillId="0" borderId="0" xfId="0" applyFont="1" applyAlignment="1">
      <alignment horizontal="center"/>
    </xf>
    <xf numFmtId="0" fontId="48" fillId="0" borderId="0" xfId="0" applyFont="1"/>
    <xf numFmtId="0" fontId="48" fillId="0" borderId="0" xfId="0" applyFont="1" applyAlignment="1">
      <alignment horizontal="center"/>
    </xf>
    <xf numFmtId="0" fontId="49" fillId="0" borderId="0" xfId="0" applyFont="1" applyAlignment="1">
      <alignment horizontal="center"/>
    </xf>
    <xf numFmtId="2" fontId="24" fillId="0" borderId="0" xfId="0" applyNumberFormat="1" applyFont="1"/>
    <xf numFmtId="0" fontId="21" fillId="2" borderId="31" xfId="0" applyFont="1" applyFill="1" applyBorder="1" applyAlignment="1" applyProtection="1">
      <alignment horizontal="center" vertical="center" wrapText="1"/>
    </xf>
    <xf numFmtId="0" fontId="54" fillId="7" borderId="14" xfId="0" applyFont="1" applyFill="1" applyBorder="1" applyAlignment="1" applyProtection="1">
      <alignment horizontal="center" vertical="center"/>
    </xf>
    <xf numFmtId="0" fontId="8" fillId="0" borderId="30" xfId="0" applyFont="1" applyBorder="1" applyAlignment="1" applyProtection="1">
      <alignment horizontal="right" vertical="center" wrapText="1"/>
    </xf>
    <xf numFmtId="0" fontId="2" fillId="0" borderId="30" xfId="0" applyFont="1" applyBorder="1" applyAlignment="1" applyProtection="1">
      <alignment vertical="center" wrapText="1"/>
    </xf>
    <xf numFmtId="167" fontId="18" fillId="3" borderId="12" xfId="1" applyNumberFormat="1" applyFont="1" applyFill="1" applyBorder="1" applyAlignment="1" applyProtection="1">
      <alignment horizontal="center" vertical="center" wrapText="1"/>
      <protection locked="0"/>
    </xf>
    <xf numFmtId="166" fontId="18" fillId="3" borderId="12" xfId="1" applyNumberFormat="1" applyFont="1" applyFill="1" applyBorder="1" applyAlignment="1" applyProtection="1">
      <alignment horizontal="center" vertical="center" wrapText="1"/>
      <protection locked="0"/>
    </xf>
    <xf numFmtId="166" fontId="18" fillId="3" borderId="12" xfId="1" applyNumberFormat="1" applyFont="1" applyFill="1" applyBorder="1" applyAlignment="1" applyProtection="1">
      <alignment horizontal="center" vertical="center"/>
      <protection locked="0"/>
    </xf>
    <xf numFmtId="4" fontId="6" fillId="0" borderId="2" xfId="0" applyNumberFormat="1" applyFont="1" applyBorder="1" applyAlignment="1" applyProtection="1">
      <alignment vertical="center" shrinkToFit="1"/>
    </xf>
    <xf numFmtId="4" fontId="6" fillId="0" borderId="2" xfId="0" applyNumberFormat="1" applyFont="1" applyBorder="1" applyAlignment="1">
      <alignment horizontal="right" vertical="center" wrapText="1"/>
    </xf>
    <xf numFmtId="4" fontId="6" fillId="0" borderId="2" xfId="0" applyNumberFormat="1" applyFont="1" applyBorder="1" applyAlignment="1" applyProtection="1">
      <alignment horizontal="right" vertical="center" shrinkToFit="1"/>
    </xf>
    <xf numFmtId="0" fontId="46" fillId="0" borderId="2" xfId="0" applyFont="1" applyBorder="1" applyAlignment="1" applyProtection="1">
      <alignment horizontal="left" vertical="center" shrinkToFit="1"/>
    </xf>
    <xf numFmtId="0" fontId="46" fillId="0" borderId="2" xfId="0" applyFont="1" applyBorder="1" applyAlignment="1" applyProtection="1">
      <alignment horizontal="center" vertical="center" shrinkToFit="1"/>
    </xf>
    <xf numFmtId="4" fontId="46" fillId="0" borderId="2" xfId="0" applyNumberFormat="1" applyFont="1" applyBorder="1" applyAlignment="1" applyProtection="1">
      <alignment horizontal="right" vertical="center" shrinkToFit="1"/>
    </xf>
    <xf numFmtId="164" fontId="6" fillId="0" borderId="1" xfId="0" applyNumberFormat="1" applyFont="1" applyBorder="1" applyAlignment="1" applyProtection="1">
      <alignment horizontal="right" vertical="center" shrinkToFit="1"/>
    </xf>
    <xf numFmtId="0" fontId="6" fillId="0" borderId="2" xfId="0" applyFont="1" applyBorder="1" applyAlignment="1" applyProtection="1">
      <alignment horizontal="left" vertical="center" shrinkToFit="1"/>
    </xf>
    <xf numFmtId="164" fontId="6" fillId="0" borderId="2" xfId="0" applyNumberFormat="1" applyFont="1" applyBorder="1" applyAlignment="1" applyProtection="1">
      <alignment horizontal="right" vertical="center" shrinkToFit="1"/>
    </xf>
    <xf numFmtId="4" fontId="6" fillId="0" borderId="3" xfId="0" applyNumberFormat="1" applyFont="1" applyBorder="1" applyAlignment="1" applyProtection="1">
      <alignment vertical="center" shrinkToFit="1"/>
    </xf>
    <xf numFmtId="4" fontId="6" fillId="0" borderId="3" xfId="0" applyNumberFormat="1" applyFont="1" applyBorder="1" applyAlignment="1">
      <alignment horizontal="right" vertical="center" wrapText="1"/>
    </xf>
    <xf numFmtId="4" fontId="6" fillId="0" borderId="3" xfId="0" applyNumberFormat="1" applyFont="1" applyBorder="1" applyAlignment="1" applyProtection="1">
      <alignment horizontal="right" vertical="center" shrinkToFit="1"/>
    </xf>
    <xf numFmtId="0" fontId="46" fillId="0" borderId="12" xfId="0" applyFont="1" applyBorder="1" applyAlignment="1" applyProtection="1">
      <alignment horizontal="left" vertical="center" shrinkToFit="1"/>
    </xf>
    <xf numFmtId="0" fontId="46" fillId="0" borderId="3" xfId="0" applyFont="1" applyBorder="1" applyAlignment="1" applyProtection="1">
      <alignment horizontal="center" vertical="center" shrinkToFit="1"/>
    </xf>
    <xf numFmtId="4" fontId="46" fillId="0" borderId="3" xfId="0" applyNumberFormat="1" applyFont="1" applyBorder="1" applyAlignment="1" applyProtection="1">
      <alignment horizontal="right" vertical="center" shrinkToFit="1"/>
    </xf>
    <xf numFmtId="0" fontId="6" fillId="0" borderId="3" xfId="0" applyFont="1" applyBorder="1" applyAlignment="1" applyProtection="1">
      <alignment horizontal="left" vertical="center" shrinkToFit="1"/>
    </xf>
    <xf numFmtId="164" fontId="6" fillId="0" borderId="3" xfId="0" applyNumberFormat="1" applyFont="1" applyBorder="1" applyAlignment="1" applyProtection="1">
      <alignment horizontal="right" vertical="center" shrinkToFit="1"/>
    </xf>
    <xf numFmtId="4" fontId="6" fillId="0" borderId="1" xfId="0" applyNumberFormat="1" applyFont="1" applyBorder="1" applyAlignment="1" applyProtection="1">
      <alignment vertical="center" shrinkToFit="1"/>
    </xf>
    <xf numFmtId="4" fontId="6" fillId="0" borderId="1" xfId="0" applyNumberFormat="1" applyFont="1" applyBorder="1" applyAlignment="1">
      <alignment horizontal="right" vertical="center" wrapText="1"/>
    </xf>
    <xf numFmtId="4" fontId="6" fillId="0" borderId="1" xfId="0" applyNumberFormat="1" applyFont="1" applyBorder="1" applyAlignment="1" applyProtection="1">
      <alignment horizontal="right" vertical="center" shrinkToFit="1"/>
    </xf>
    <xf numFmtId="4" fontId="46" fillId="0" borderId="1" xfId="0" applyNumberFormat="1" applyFont="1" applyBorder="1" applyAlignment="1" applyProtection="1">
      <alignment horizontal="right" vertical="center" shrinkToFit="1"/>
    </xf>
    <xf numFmtId="164" fontId="6" fillId="0" borderId="12" xfId="0" applyNumberFormat="1" applyFont="1" applyBorder="1" applyAlignment="1" applyProtection="1">
      <alignment horizontal="right" vertical="center" shrinkToFit="1"/>
    </xf>
    <xf numFmtId="4" fontId="6" fillId="0" borderId="12" xfId="0" applyNumberFormat="1" applyFont="1" applyBorder="1" applyAlignment="1" applyProtection="1">
      <alignment horizontal="right" vertical="center" shrinkToFit="1"/>
    </xf>
    <xf numFmtId="4" fontId="6" fillId="0" borderId="61" xfId="0" applyNumberFormat="1" applyFont="1" applyBorder="1" applyAlignment="1" applyProtection="1">
      <alignment horizontal="right" vertical="center" shrinkToFit="1"/>
    </xf>
    <xf numFmtId="164" fontId="6" fillId="0" borderId="7" xfId="0" applyNumberFormat="1" applyFont="1" applyBorder="1" applyAlignment="1" applyProtection="1">
      <alignment horizontal="right" vertical="center" shrinkToFit="1"/>
    </xf>
    <xf numFmtId="4" fontId="6" fillId="0" borderId="7" xfId="0" applyNumberFormat="1" applyFont="1" applyBorder="1" applyAlignment="1" applyProtection="1">
      <alignment horizontal="right" vertical="center" shrinkToFit="1"/>
    </xf>
    <xf numFmtId="164" fontId="6" fillId="0" borderId="64" xfId="0" applyNumberFormat="1" applyFont="1" applyBorder="1" applyAlignment="1" applyProtection="1">
      <alignment horizontal="right" vertical="center" shrinkToFit="1"/>
    </xf>
    <xf numFmtId="4" fontId="6" fillId="0" borderId="7" xfId="0" applyNumberFormat="1" applyFont="1" applyFill="1" applyBorder="1" applyAlignment="1" applyProtection="1">
      <alignment horizontal="right" vertical="center" shrinkToFit="1"/>
    </xf>
    <xf numFmtId="0" fontId="6" fillId="0" borderId="7" xfId="0" applyFont="1" applyFill="1" applyBorder="1" applyAlignment="1" applyProtection="1">
      <alignment horizontal="left" vertical="center" shrinkToFit="1"/>
    </xf>
    <xf numFmtId="0" fontId="6" fillId="0" borderId="7" xfId="0" applyFont="1" applyFill="1" applyBorder="1" applyAlignment="1" applyProtection="1">
      <alignment horizontal="center" vertical="center" shrinkToFit="1"/>
    </xf>
    <xf numFmtId="9" fontId="6" fillId="0" borderId="7" xfId="0" applyNumberFormat="1" applyFont="1" applyFill="1" applyBorder="1" applyAlignment="1" applyProtection="1">
      <alignment horizontal="center" vertical="center" shrinkToFit="1"/>
    </xf>
    <xf numFmtId="0" fontId="6" fillId="0" borderId="7" xfId="0" applyFont="1" applyFill="1" applyBorder="1" applyAlignment="1" applyProtection="1">
      <alignment horizontal="right" vertical="center" shrinkToFit="1"/>
    </xf>
    <xf numFmtId="4" fontId="6" fillId="0" borderId="7" xfId="0" applyNumberFormat="1" applyFont="1" applyBorder="1" applyAlignment="1">
      <alignment vertical="center" wrapText="1"/>
    </xf>
    <xf numFmtId="164" fontId="6" fillId="0" borderId="7" xfId="0" applyNumberFormat="1" applyFont="1" applyFill="1" applyBorder="1" applyAlignment="1" applyProtection="1">
      <alignment horizontal="left" vertical="center" shrinkToFit="1"/>
    </xf>
    <xf numFmtId="4" fontId="8" fillId="0" borderId="65" xfId="0" applyNumberFormat="1" applyFont="1" applyBorder="1" applyAlignment="1" applyProtection="1">
      <alignment horizontal="right" vertical="center" shrinkToFit="1"/>
    </xf>
    <xf numFmtId="0" fontId="0" fillId="0" borderId="30" xfId="0" applyBorder="1" applyAlignment="1">
      <alignment vertical="center"/>
    </xf>
    <xf numFmtId="4" fontId="25" fillId="0" borderId="7" xfId="0" applyNumberFormat="1" applyFont="1" applyFill="1" applyBorder="1" applyAlignment="1" applyProtection="1">
      <alignment horizontal="right" vertical="center" shrinkToFit="1"/>
    </xf>
    <xf numFmtId="4" fontId="25" fillId="0" borderId="2" xfId="0" applyNumberFormat="1" applyFont="1" applyBorder="1" applyAlignment="1" applyProtection="1">
      <alignment horizontal="right" vertical="center" shrinkToFit="1"/>
    </xf>
    <xf numFmtId="4" fontId="25" fillId="0" borderId="3" xfId="0" applyNumberFormat="1" applyFont="1" applyBorder="1" applyAlignment="1" applyProtection="1">
      <alignment horizontal="right" vertical="center" shrinkToFit="1"/>
    </xf>
    <xf numFmtId="4" fontId="25" fillId="0" borderId="1" xfId="0" applyNumberFormat="1" applyFont="1" applyBorder="1" applyAlignment="1" applyProtection="1">
      <alignment horizontal="right" vertical="center" shrinkToFit="1"/>
    </xf>
    <xf numFmtId="4" fontId="25" fillId="0" borderId="12" xfId="0" applyNumberFormat="1" applyFont="1" applyBorder="1" applyAlignment="1" applyProtection="1">
      <alignment horizontal="right" vertical="center" shrinkToFit="1"/>
    </xf>
    <xf numFmtId="4" fontId="43" fillId="0" borderId="0" xfId="0" applyNumberFormat="1" applyFont="1" applyAlignment="1">
      <alignment vertical="center"/>
    </xf>
    <xf numFmtId="4" fontId="61" fillId="0" borderId="0" xfId="0" applyNumberFormat="1" applyFont="1" applyBorder="1" applyAlignment="1">
      <alignment horizontal="left" vertical="center"/>
    </xf>
    <xf numFmtId="0" fontId="63" fillId="0" borderId="2" xfId="0" applyFont="1" applyBorder="1" applyAlignment="1" applyProtection="1">
      <alignment vertical="center" shrinkToFit="1"/>
      <protection locked="0"/>
    </xf>
    <xf numFmtId="0" fontId="63" fillId="0" borderId="1" xfId="0" applyFont="1" applyBorder="1" applyAlignment="1" applyProtection="1">
      <alignment vertical="center" shrinkToFit="1"/>
      <protection locked="0"/>
    </xf>
    <xf numFmtId="0" fontId="63" fillId="0" borderId="3" xfId="0" applyFont="1" applyBorder="1" applyAlignment="1" applyProtection="1">
      <alignment vertical="center" shrinkToFit="1"/>
      <protection locked="0"/>
    </xf>
    <xf numFmtId="164" fontId="6" fillId="0" borderId="7" xfId="0" applyNumberFormat="1" applyFont="1" applyBorder="1" applyAlignment="1" applyProtection="1">
      <alignment horizontal="center" vertical="center" shrinkToFit="1"/>
    </xf>
    <xf numFmtId="164" fontId="6" fillId="0" borderId="2" xfId="0" applyNumberFormat="1" applyFont="1" applyBorder="1" applyAlignment="1" applyProtection="1">
      <alignment horizontal="center" vertical="center" shrinkToFit="1"/>
    </xf>
    <xf numFmtId="4" fontId="6" fillId="0" borderId="2" xfId="0" applyNumberFormat="1" applyFont="1" applyBorder="1" applyAlignment="1" applyProtection="1">
      <alignment horizontal="right" vertical="center" shrinkToFit="1"/>
      <protection locked="0"/>
    </xf>
    <xf numFmtId="164" fontId="6" fillId="0" borderId="3" xfId="0" applyNumberFormat="1" applyFont="1" applyBorder="1" applyAlignment="1" applyProtection="1">
      <alignment horizontal="center" vertical="center" shrinkToFit="1"/>
    </xf>
    <xf numFmtId="4" fontId="6" fillId="0" borderId="3" xfId="0" applyNumberFormat="1" applyFont="1" applyBorder="1" applyAlignment="1" applyProtection="1">
      <alignment horizontal="right" vertical="center" shrinkToFit="1"/>
      <protection locked="0"/>
    </xf>
    <xf numFmtId="3" fontId="6" fillId="0" borderId="2" xfId="0" applyNumberFormat="1" applyFont="1" applyBorder="1" applyAlignment="1" applyProtection="1">
      <alignment horizontal="center" vertical="center" shrinkToFit="1"/>
      <protection locked="0"/>
    </xf>
    <xf numFmtId="168" fontId="6" fillId="0" borderId="2" xfId="0" applyNumberFormat="1" applyFont="1" applyBorder="1" applyAlignment="1">
      <alignment horizontal="right" vertical="center" wrapText="1"/>
    </xf>
    <xf numFmtId="9" fontId="46" fillId="0" borderId="2" xfId="0" applyNumberFormat="1" applyFont="1" applyBorder="1" applyAlignment="1" applyProtection="1">
      <alignment horizontal="center" vertical="center" shrinkToFit="1"/>
      <protection locked="0"/>
    </xf>
    <xf numFmtId="3" fontId="6" fillId="0" borderId="1" xfId="0" applyNumberFormat="1" applyFont="1" applyBorder="1" applyAlignment="1" applyProtection="1">
      <alignment horizontal="center" vertical="center" shrinkToFit="1"/>
      <protection locked="0"/>
    </xf>
    <xf numFmtId="168" fontId="6" fillId="0" borderId="1" xfId="0" applyNumberFormat="1" applyFont="1" applyBorder="1" applyAlignment="1">
      <alignment horizontal="right" vertical="center" wrapText="1"/>
    </xf>
    <xf numFmtId="9" fontId="46" fillId="0" borderId="1" xfId="0" applyNumberFormat="1" applyFont="1" applyBorder="1" applyAlignment="1" applyProtection="1">
      <alignment horizontal="center" vertical="center" shrinkToFit="1"/>
      <protection locked="0"/>
    </xf>
    <xf numFmtId="4" fontId="6" fillId="0" borderId="1" xfId="0" applyNumberFormat="1" applyFont="1" applyBorder="1" applyAlignment="1" applyProtection="1">
      <alignment horizontal="right" vertical="center" shrinkToFit="1"/>
      <protection locked="0"/>
    </xf>
    <xf numFmtId="3" fontId="6" fillId="0" borderId="3" xfId="0" applyNumberFormat="1" applyFont="1" applyBorder="1" applyAlignment="1" applyProtection="1">
      <alignment horizontal="center" vertical="center" shrinkToFit="1"/>
      <protection locked="0"/>
    </xf>
    <xf numFmtId="168" fontId="6" fillId="0" borderId="3" xfId="0" applyNumberFormat="1" applyFont="1" applyBorder="1" applyAlignment="1">
      <alignment horizontal="right" vertical="center" wrapText="1"/>
    </xf>
    <xf numFmtId="9" fontId="46" fillId="0" borderId="3" xfId="0" applyNumberFormat="1" applyFont="1" applyBorder="1" applyAlignment="1" applyProtection="1">
      <alignment horizontal="center" vertical="center" shrinkToFit="1"/>
      <protection locked="0"/>
    </xf>
    <xf numFmtId="0" fontId="63" fillId="0" borderId="61" xfId="0" applyFont="1" applyBorder="1" applyAlignment="1" applyProtection="1">
      <alignment vertical="center" shrinkToFit="1"/>
      <protection locked="0"/>
    </xf>
    <xf numFmtId="3" fontId="6" fillId="0" borderId="61" xfId="0" applyNumberFormat="1" applyFont="1" applyBorder="1" applyAlignment="1" applyProtection="1">
      <alignment horizontal="center" vertical="center" shrinkToFit="1"/>
    </xf>
    <xf numFmtId="168" fontId="6" fillId="0" borderId="61" xfId="0" applyNumberFormat="1" applyFont="1" applyBorder="1" applyAlignment="1">
      <alignment horizontal="right" vertical="center" wrapText="1"/>
    </xf>
    <xf numFmtId="9" fontId="6" fillId="0" borderId="61" xfId="0" applyNumberFormat="1" applyFont="1" applyBorder="1" applyAlignment="1" applyProtection="1">
      <alignment horizontal="center" vertical="center" shrinkToFit="1"/>
      <protection locked="0"/>
    </xf>
    <xf numFmtId="4" fontId="6" fillId="0" borderId="61" xfId="0" applyNumberFormat="1" applyFont="1" applyBorder="1" applyAlignment="1" applyProtection="1">
      <alignment horizontal="right" vertical="center" shrinkToFit="1"/>
      <protection locked="0"/>
    </xf>
    <xf numFmtId="3" fontId="6" fillId="0" borderId="2" xfId="0" applyNumberFormat="1" applyFont="1" applyBorder="1" applyAlignment="1" applyProtection="1">
      <alignment horizontal="center" vertical="center" shrinkToFit="1"/>
    </xf>
    <xf numFmtId="9" fontId="6" fillId="0" borderId="2" xfId="0" applyNumberFormat="1" applyFont="1" applyBorder="1" applyAlignment="1" applyProtection="1">
      <alignment horizontal="center" vertical="center" shrinkToFit="1"/>
      <protection locked="0"/>
    </xf>
    <xf numFmtId="3" fontId="6" fillId="0" borderId="1" xfId="0" applyNumberFormat="1" applyFont="1" applyBorder="1" applyAlignment="1" applyProtection="1">
      <alignment horizontal="center" vertical="center" shrinkToFit="1"/>
    </xf>
    <xf numFmtId="9" fontId="6" fillId="0" borderId="1" xfId="0" applyNumberFormat="1" applyFont="1" applyBorder="1" applyAlignment="1" applyProtection="1">
      <alignment horizontal="center" vertical="center" shrinkToFit="1"/>
      <protection locked="0"/>
    </xf>
    <xf numFmtId="3" fontId="6" fillId="0" borderId="3" xfId="0" applyNumberFormat="1" applyFont="1" applyBorder="1" applyAlignment="1" applyProtection="1">
      <alignment horizontal="center" vertical="center" shrinkToFit="1"/>
    </xf>
    <xf numFmtId="9" fontId="6" fillId="0" borderId="3" xfId="0" applyNumberFormat="1" applyFont="1" applyBorder="1" applyAlignment="1" applyProtection="1">
      <alignment horizontal="center" vertical="center" shrinkToFit="1"/>
      <protection locked="0"/>
    </xf>
    <xf numFmtId="0" fontId="0" fillId="0" borderId="0" xfId="0" applyBorder="1" applyAlignment="1">
      <alignment vertical="center"/>
    </xf>
    <xf numFmtId="0" fontId="64" fillId="0" borderId="12" xfId="0" applyFont="1" applyBorder="1" applyAlignment="1" applyProtection="1">
      <alignment horizontal="center" vertical="center" wrapText="1"/>
      <protection locked="0"/>
    </xf>
    <xf numFmtId="4" fontId="66" fillId="0" borderId="59" xfId="0" applyNumberFormat="1" applyFont="1" applyBorder="1" applyAlignment="1">
      <alignment vertical="center" wrapText="1" shrinkToFit="1"/>
    </xf>
    <xf numFmtId="0" fontId="8" fillId="0" borderId="0" xfId="0" applyFont="1" applyBorder="1" applyAlignment="1" applyProtection="1">
      <alignment horizontal="right" vertical="center" wrapText="1"/>
    </xf>
    <xf numFmtId="0" fontId="2" fillId="0" borderId="0" xfId="0" applyFont="1" applyBorder="1" applyAlignment="1" applyProtection="1">
      <alignment vertical="center" wrapText="1"/>
    </xf>
    <xf numFmtId="0" fontId="58" fillId="0" borderId="0" xfId="0" applyFont="1" applyBorder="1" applyAlignment="1">
      <alignment horizontal="right" vertical="center"/>
    </xf>
    <xf numFmtId="4" fontId="8" fillId="0" borderId="0" xfId="0" applyNumberFormat="1" applyFont="1" applyBorder="1" applyAlignment="1" applyProtection="1">
      <alignment horizontal="right" vertical="center" shrinkToFit="1"/>
    </xf>
    <xf numFmtId="4" fontId="58" fillId="0" borderId="0" xfId="0" applyNumberFormat="1" applyFont="1" applyBorder="1" applyAlignment="1" applyProtection="1">
      <alignment horizontal="right" vertical="center" shrinkToFit="1"/>
    </xf>
    <xf numFmtId="0" fontId="59" fillId="0" borderId="0" xfId="0" applyFont="1" applyBorder="1" applyAlignment="1">
      <alignment horizontal="right" vertical="center" shrinkToFit="1"/>
    </xf>
    <xf numFmtId="4" fontId="6" fillId="0" borderId="33" xfId="0" applyNumberFormat="1" applyFont="1" applyBorder="1" applyAlignment="1" applyProtection="1">
      <alignment vertical="center" shrinkToFit="1"/>
    </xf>
    <xf numFmtId="4" fontId="6" fillId="0" borderId="33" xfId="0" applyNumberFormat="1" applyFont="1" applyBorder="1" applyAlignment="1">
      <alignment horizontal="right" vertical="center" wrapText="1"/>
    </xf>
    <xf numFmtId="4" fontId="6" fillId="0" borderId="64" xfId="0" applyNumberFormat="1" applyFont="1" applyBorder="1" applyAlignment="1" applyProtection="1">
      <alignment vertical="center" shrinkToFit="1"/>
    </xf>
    <xf numFmtId="4" fontId="6" fillId="0" borderId="64" xfId="0" applyNumberFormat="1" applyFont="1" applyBorder="1" applyAlignment="1">
      <alignment horizontal="right" vertical="center" wrapText="1"/>
    </xf>
    <xf numFmtId="0" fontId="28" fillId="0" borderId="12" xfId="0" applyFont="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pplyProtection="1"/>
    <xf numFmtId="0" fontId="9" fillId="0" borderId="0" xfId="0" applyFont="1" applyAlignment="1" applyProtection="1">
      <alignment horizontal="center"/>
    </xf>
    <xf numFmtId="0" fontId="0" fillId="0" borderId="0" xfId="0" applyAlignment="1"/>
    <xf numFmtId="0" fontId="24" fillId="0" borderId="0" xfId="0" applyFont="1" applyAlignment="1" applyProtection="1">
      <alignment horizontal="left"/>
    </xf>
    <xf numFmtId="0" fontId="24" fillId="0" borderId="0" xfId="0" applyFont="1" applyAlignment="1" applyProtection="1">
      <alignment horizontal="left" vertical="center" wrapText="1"/>
    </xf>
    <xf numFmtId="0" fontId="30"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24" fillId="4" borderId="1" xfId="0" applyFont="1" applyFill="1" applyBorder="1" applyAlignment="1" applyProtection="1">
      <alignment horizontal="center" vertical="top" wrapText="1"/>
    </xf>
    <xf numFmtId="0" fontId="0" fillId="0" borderId="1" xfId="0" applyBorder="1" applyAlignment="1" applyProtection="1">
      <alignment horizontal="center" vertical="top"/>
    </xf>
    <xf numFmtId="4" fontId="6" fillId="0" borderId="61" xfId="0" applyNumberFormat="1" applyFont="1" applyBorder="1" applyAlignment="1" applyProtection="1">
      <alignment horizontal="right" vertical="center" wrapText="1"/>
      <protection locked="0"/>
    </xf>
    <xf numFmtId="4" fontId="6" fillId="0" borderId="2" xfId="0" applyNumberFormat="1" applyFont="1" applyBorder="1" applyAlignment="1" applyProtection="1">
      <alignment horizontal="right" vertical="center" wrapText="1"/>
      <protection locked="0"/>
    </xf>
    <xf numFmtId="4" fontId="6" fillId="0" borderId="1" xfId="0" applyNumberFormat="1" applyFont="1" applyBorder="1" applyAlignment="1" applyProtection="1">
      <alignment horizontal="right" vertical="center" wrapText="1"/>
      <protection locked="0"/>
    </xf>
    <xf numFmtId="4" fontId="6" fillId="0" borderId="3" xfId="0" applyNumberFormat="1" applyFont="1" applyBorder="1" applyAlignment="1" applyProtection="1">
      <alignment horizontal="right" vertical="center" wrapText="1"/>
      <protection locked="0"/>
    </xf>
    <xf numFmtId="4" fontId="6" fillId="0" borderId="61" xfId="0" applyNumberFormat="1" applyFont="1" applyBorder="1" applyAlignment="1" applyProtection="1">
      <alignment vertical="center" shrinkToFit="1"/>
    </xf>
    <xf numFmtId="0" fontId="0" fillId="0" borderId="0" xfId="0" applyFont="1" applyBorder="1" applyAlignment="1" applyProtection="1">
      <alignment horizontal="center" vertical="center" wrapText="1"/>
    </xf>
    <xf numFmtId="0" fontId="53" fillId="7" borderId="19" xfId="0" applyFont="1" applyFill="1" applyBorder="1" applyAlignment="1" applyProtection="1">
      <alignment horizontal="center" vertical="center"/>
    </xf>
    <xf numFmtId="0" fontId="21" fillId="2" borderId="21" xfId="0" applyFont="1" applyFill="1" applyBorder="1" applyAlignment="1" applyProtection="1">
      <alignment horizontal="center" vertical="center" wrapText="1"/>
    </xf>
    <xf numFmtId="4" fontId="6" fillId="0" borderId="68" xfId="0" applyNumberFormat="1" applyFont="1" applyFill="1" applyBorder="1" applyAlignment="1" applyProtection="1">
      <alignment horizontal="right" vertical="center" shrinkToFit="1"/>
    </xf>
    <xf numFmtId="4" fontId="6" fillId="0" borderId="24" xfId="0" applyNumberFormat="1" applyFont="1" applyBorder="1" applyAlignment="1" applyProtection="1">
      <alignment horizontal="right" vertical="center" shrinkToFit="1"/>
    </xf>
    <xf numFmtId="4" fontId="6" fillId="0" borderId="23" xfId="0" applyNumberFormat="1" applyFont="1" applyBorder="1" applyAlignment="1" applyProtection="1">
      <alignment horizontal="right" vertical="center" shrinkToFit="1"/>
    </xf>
    <xf numFmtId="0" fontId="21" fillId="2" borderId="23" xfId="0" applyFont="1" applyFill="1" applyBorder="1" applyAlignment="1" applyProtection="1">
      <alignment horizontal="center" vertical="center" wrapText="1"/>
    </xf>
    <xf numFmtId="0" fontId="16" fillId="2" borderId="67" xfId="0" applyFont="1" applyFill="1" applyBorder="1" applyAlignment="1" applyProtection="1">
      <alignment horizontal="center" vertical="top" wrapText="1"/>
    </xf>
    <xf numFmtId="0" fontId="16" fillId="2" borderId="66" xfId="0" applyFont="1" applyFill="1" applyBorder="1" applyAlignment="1" applyProtection="1">
      <alignment horizontal="center" vertical="top" wrapText="1"/>
    </xf>
    <xf numFmtId="4" fontId="25" fillId="0" borderId="61" xfId="0" applyNumberFormat="1" applyFont="1" applyBorder="1" applyAlignment="1" applyProtection="1">
      <alignment horizontal="right" vertical="center" shrinkToFit="1"/>
    </xf>
    <xf numFmtId="4" fontId="6" fillId="0" borderId="64" xfId="0" applyNumberFormat="1" applyFont="1" applyBorder="1" applyAlignment="1" applyProtection="1">
      <alignment horizontal="right" vertical="center" shrinkToFit="1"/>
    </xf>
    <xf numFmtId="0" fontId="0" fillId="0" borderId="0" xfId="0" applyAlignment="1">
      <alignment horizontal="center"/>
    </xf>
    <xf numFmtId="0" fontId="24" fillId="4" borderId="0" xfId="0" applyFont="1" applyFill="1" applyBorder="1" applyAlignment="1" applyProtection="1">
      <alignment horizontal="center" vertical="top" wrapText="1"/>
    </xf>
    <xf numFmtId="0" fontId="0" fillId="0" borderId="0" xfId="0" applyBorder="1" applyAlignment="1" applyProtection="1">
      <alignment horizontal="center" vertical="top"/>
    </xf>
    <xf numFmtId="4" fontId="40" fillId="0" borderId="0" xfId="0" applyNumberFormat="1" applyFont="1" applyBorder="1" applyAlignment="1" applyProtection="1">
      <alignment horizontal="center" vertical="center" wrapText="1"/>
      <protection locked="0"/>
    </xf>
    <xf numFmtId="168" fontId="6" fillId="0" borderId="0" xfId="0" applyNumberFormat="1" applyFont="1" applyBorder="1" applyAlignment="1" applyProtection="1">
      <alignment horizontal="center" vertical="center" wrapText="1"/>
    </xf>
    <xf numFmtId="4" fontId="6" fillId="0" borderId="20" xfId="0" applyNumberFormat="1" applyFont="1" applyBorder="1" applyAlignment="1" applyProtection="1">
      <alignment horizontal="right" vertical="center" shrinkToFit="1"/>
    </xf>
    <xf numFmtId="4" fontId="6" fillId="0" borderId="8" xfId="0" applyNumberFormat="1" applyFont="1" applyFill="1" applyBorder="1" applyAlignment="1" applyProtection="1">
      <alignment horizontal="right" vertical="center" shrinkToFit="1"/>
    </xf>
    <xf numFmtId="4" fontId="6" fillId="0" borderId="4" xfId="0" applyNumberFormat="1" applyFont="1" applyFill="1" applyBorder="1" applyAlignment="1" applyProtection="1">
      <alignment horizontal="right" vertical="center" shrinkToFit="1"/>
    </xf>
    <xf numFmtId="4" fontId="6" fillId="0" borderId="5" xfId="0" applyNumberFormat="1" applyFont="1" applyFill="1" applyBorder="1" applyAlignment="1" applyProtection="1">
      <alignment horizontal="right" vertical="center" shrinkToFit="1"/>
    </xf>
    <xf numFmtId="4" fontId="6" fillId="0" borderId="72" xfId="0" applyNumberFormat="1" applyFont="1" applyFill="1" applyBorder="1" applyAlignment="1" applyProtection="1">
      <alignment horizontal="right" vertical="center" shrinkToFit="1"/>
    </xf>
    <xf numFmtId="1" fontId="73" fillId="5" borderId="74" xfId="0" applyNumberFormat="1" applyFont="1" applyFill="1" applyBorder="1" applyAlignment="1">
      <alignment horizontal="center" vertical="center"/>
    </xf>
    <xf numFmtId="0" fontId="72" fillId="5" borderId="74" xfId="0" applyFont="1" applyFill="1" applyBorder="1" applyAlignment="1">
      <alignment vertical="center"/>
    </xf>
    <xf numFmtId="0" fontId="72" fillId="5" borderId="75" xfId="0" applyFont="1" applyFill="1" applyBorder="1" applyAlignment="1">
      <alignment vertical="center"/>
    </xf>
    <xf numFmtId="1" fontId="76" fillId="0" borderId="30" xfId="0" applyNumberFormat="1" applyFont="1" applyBorder="1" applyAlignment="1">
      <alignment horizontal="center" vertical="center"/>
    </xf>
    <xf numFmtId="164" fontId="55" fillId="0" borderId="57" xfId="0" applyNumberFormat="1" applyFont="1" applyFill="1" applyBorder="1" applyAlignment="1" applyProtection="1">
      <alignment horizontal="left" vertical="center" shrinkToFit="1"/>
    </xf>
    <xf numFmtId="0" fontId="56" fillId="0" borderId="57" xfId="0" applyFont="1" applyBorder="1" applyAlignment="1" applyProtection="1">
      <alignment horizontal="left" vertical="center" shrinkToFit="1"/>
    </xf>
    <xf numFmtId="0" fontId="24" fillId="4" borderId="1" xfId="0" applyFont="1" applyFill="1" applyBorder="1" applyAlignment="1" applyProtection="1">
      <alignment horizontal="center" vertical="top" wrapText="1"/>
    </xf>
    <xf numFmtId="0" fontId="0" fillId="0" borderId="1" xfId="0" applyBorder="1" applyAlignment="1" applyProtection="1">
      <alignment horizontal="center" vertical="top"/>
    </xf>
    <xf numFmtId="4" fontId="6" fillId="0" borderId="34" xfId="0" applyNumberFormat="1" applyFont="1" applyFill="1" applyBorder="1" applyAlignment="1" applyProtection="1">
      <alignment horizontal="right" vertical="center" shrinkToFit="1"/>
    </xf>
    <xf numFmtId="4" fontId="0" fillId="0" borderId="70" xfId="0" applyNumberFormat="1" applyBorder="1" applyAlignment="1">
      <alignment horizontal="right" vertical="center" shrinkToFit="1"/>
    </xf>
    <xf numFmtId="4" fontId="0" fillId="0" borderId="71" xfId="0" applyNumberFormat="1" applyBorder="1" applyAlignment="1">
      <alignment horizontal="right" vertical="center" shrinkToFi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63" fillId="0" borderId="2" xfId="0" applyFont="1" applyBorder="1" applyAlignment="1" applyProtection="1">
      <alignment vertical="center" shrinkToFit="1"/>
      <protection locked="0"/>
    </xf>
    <xf numFmtId="0" fontId="0" fillId="0" borderId="2" xfId="0" applyFont="1" applyBorder="1" applyAlignment="1" applyProtection="1">
      <alignment vertical="center" shrinkToFit="1"/>
      <protection locked="0"/>
    </xf>
    <xf numFmtId="0" fontId="6" fillId="0" borderId="22" xfId="0" applyFont="1" applyBorder="1" applyAlignment="1" applyProtection="1">
      <alignment horizontal="center"/>
    </xf>
    <xf numFmtId="0" fontId="0" fillId="0" borderId="42" xfId="0" applyBorder="1" applyAlignment="1" applyProtection="1">
      <alignment horizontal="center"/>
    </xf>
    <xf numFmtId="0" fontId="6" fillId="0" borderId="41" xfId="0" applyFont="1" applyBorder="1" applyAlignment="1" applyProtection="1">
      <alignment horizontal="center"/>
    </xf>
    <xf numFmtId="0" fontId="0" fillId="0" borderId="19" xfId="0" applyBorder="1" applyAlignment="1" applyProtection="1">
      <alignment horizontal="center"/>
    </xf>
    <xf numFmtId="0" fontId="0" fillId="0" borderId="14" xfId="0" applyBorder="1" applyAlignment="1" applyProtection="1">
      <alignment horizontal="center"/>
    </xf>
    <xf numFmtId="0" fontId="42" fillId="0" borderId="41" xfId="0" applyFont="1" applyBorder="1" applyAlignment="1" applyProtection="1">
      <alignment horizontal="center"/>
      <protection locked="0"/>
    </xf>
    <xf numFmtId="0" fontId="42" fillId="0" borderId="14" xfId="0" applyFont="1" applyBorder="1" applyAlignment="1" applyProtection="1">
      <alignment horizontal="center"/>
      <protection locked="0"/>
    </xf>
    <xf numFmtId="0" fontId="17" fillId="2" borderId="33" xfId="0" applyFont="1" applyFill="1" applyBorder="1" applyAlignment="1" applyProtection="1">
      <alignment horizontal="center" vertical="top" wrapText="1"/>
    </xf>
    <xf numFmtId="0" fontId="17" fillId="2" borderId="61" xfId="0" applyFont="1" applyFill="1" applyBorder="1" applyAlignment="1" applyProtection="1">
      <alignment horizontal="center" vertical="top" wrapText="1"/>
    </xf>
    <xf numFmtId="0" fontId="16" fillId="2" borderId="33" xfId="0" applyFont="1" applyFill="1" applyBorder="1" applyAlignment="1" applyProtection="1">
      <alignment horizontal="center" vertical="top" wrapText="1"/>
    </xf>
    <xf numFmtId="0" fontId="16" fillId="2" borderId="61" xfId="0" applyFont="1" applyFill="1" applyBorder="1" applyAlignment="1" applyProtection="1">
      <alignment horizontal="center" vertical="top" wrapText="1"/>
    </xf>
    <xf numFmtId="0" fontId="16" fillId="4" borderId="33" xfId="0" applyFont="1" applyFill="1" applyBorder="1" applyAlignment="1" applyProtection="1">
      <alignment horizontal="center" vertical="top" wrapText="1"/>
    </xf>
    <xf numFmtId="0" fontId="16" fillId="4" borderId="61" xfId="0" applyFont="1" applyFill="1" applyBorder="1" applyAlignment="1" applyProtection="1">
      <alignment horizontal="center" vertical="top" wrapText="1"/>
    </xf>
    <xf numFmtId="0" fontId="6" fillId="0" borderId="1" xfId="0" applyFont="1" applyBorder="1" applyAlignment="1" applyProtection="1">
      <alignment horizontal="center" vertical="center" wrapText="1"/>
    </xf>
    <xf numFmtId="0" fontId="17" fillId="4" borderId="33" xfId="0" applyFont="1" applyFill="1" applyBorder="1" applyAlignment="1" applyProtection="1">
      <alignment horizontal="center" vertical="top" wrapText="1"/>
    </xf>
    <xf numFmtId="0" fontId="17" fillId="4" borderId="61" xfId="0" applyFont="1" applyFill="1" applyBorder="1" applyAlignment="1" applyProtection="1">
      <alignment horizontal="center" vertical="top" wrapText="1"/>
    </xf>
    <xf numFmtId="0" fontId="65" fillId="0" borderId="32" xfId="0" applyFont="1" applyBorder="1" applyAlignment="1" applyProtection="1">
      <alignment horizontal="center" wrapText="1"/>
    </xf>
    <xf numFmtId="0" fontId="65" fillId="0" borderId="11" xfId="0" applyFont="1" applyBorder="1" applyAlignment="1" applyProtection="1">
      <alignment horizontal="center" wrapText="1"/>
    </xf>
    <xf numFmtId="0" fontId="65" fillId="0" borderId="38" xfId="0" applyFont="1" applyBorder="1" applyAlignment="1" applyProtection="1">
      <alignment horizontal="center" wrapText="1"/>
    </xf>
    <xf numFmtId="0" fontId="65" fillId="0" borderId="13" xfId="0" applyFont="1" applyBorder="1" applyAlignment="1" applyProtection="1">
      <alignment horizontal="center" wrapText="1"/>
    </xf>
    <xf numFmtId="0" fontId="65" fillId="0" borderId="21" xfId="0" applyFont="1" applyBorder="1" applyAlignment="1" applyProtection="1">
      <alignment horizontal="center" wrapText="1"/>
    </xf>
    <xf numFmtId="0" fontId="65" fillId="0" borderId="20" xfId="0" applyFont="1" applyBorder="1" applyAlignment="1" applyProtection="1">
      <alignment horizontal="center" wrapText="1"/>
    </xf>
    <xf numFmtId="0" fontId="24" fillId="0" borderId="41" xfId="0" applyFont="1" applyBorder="1" applyAlignment="1" applyProtection="1">
      <alignment horizontal="right"/>
    </xf>
    <xf numFmtId="0" fontId="24" fillId="0" borderId="19" xfId="0" applyFont="1" applyBorder="1" applyAlignment="1" applyProtection="1">
      <alignment horizontal="right"/>
    </xf>
    <xf numFmtId="0" fontId="24" fillId="0" borderId="14" xfId="0" applyFont="1" applyBorder="1" applyAlignment="1" applyProtection="1">
      <alignment horizontal="right"/>
    </xf>
    <xf numFmtId="0" fontId="0" fillId="0" borderId="48" xfId="0" applyBorder="1" applyAlignment="1">
      <alignment horizontal="right" vertical="center"/>
    </xf>
    <xf numFmtId="0" fontId="0" fillId="0" borderId="0" xfId="0" applyBorder="1" applyAlignment="1">
      <alignment horizontal="right" vertical="center"/>
    </xf>
    <xf numFmtId="0" fontId="0" fillId="0" borderId="50" xfId="0" applyBorder="1" applyAlignment="1">
      <alignment vertical="center"/>
    </xf>
    <xf numFmtId="0" fontId="0" fillId="0" borderId="51" xfId="0" applyBorder="1" applyAlignment="1">
      <alignment vertical="center"/>
    </xf>
    <xf numFmtId="1" fontId="38" fillId="0" borderId="0" xfId="0" applyNumberFormat="1" applyFont="1" applyBorder="1" applyAlignment="1" applyProtection="1">
      <alignment horizontal="left" vertical="center"/>
      <protection locked="0"/>
    </xf>
    <xf numFmtId="1" fontId="38" fillId="0" borderId="49" xfId="0" applyNumberFormat="1" applyFont="1" applyBorder="1" applyAlignment="1" applyProtection="1">
      <alignment horizontal="left" vertical="center"/>
      <protection locked="0"/>
    </xf>
    <xf numFmtId="1" fontId="38" fillId="0" borderId="51" xfId="0" applyNumberFormat="1" applyFont="1" applyBorder="1" applyAlignment="1" applyProtection="1">
      <alignment horizontal="left" vertical="center"/>
      <protection locked="0"/>
    </xf>
    <xf numFmtId="1" fontId="38" fillId="0" borderId="52" xfId="0" applyNumberFormat="1" applyFont="1" applyBorder="1" applyAlignment="1" applyProtection="1">
      <alignment horizontal="left" vertical="center"/>
      <protection locked="0"/>
    </xf>
    <xf numFmtId="0" fontId="0" fillId="0" borderId="21" xfId="0" applyBorder="1" applyAlignment="1">
      <alignment horizontal="center" vertical="center" wrapText="1"/>
    </xf>
    <xf numFmtId="0" fontId="0" fillId="0" borderId="10" xfId="0" applyBorder="1" applyAlignment="1"/>
    <xf numFmtId="0" fontId="0" fillId="0" borderId="11" xfId="0" applyBorder="1" applyAlignment="1"/>
    <xf numFmtId="0" fontId="0" fillId="0" borderId="66" xfId="0" applyBorder="1" applyAlignment="1"/>
    <xf numFmtId="0" fontId="0" fillId="0" borderId="0" xfId="0" applyBorder="1" applyAlignment="1"/>
    <xf numFmtId="0" fontId="0" fillId="0" borderId="60" xfId="0" applyBorder="1" applyAlignment="1"/>
    <xf numFmtId="0" fontId="0" fillId="0" borderId="20" xfId="0" applyBorder="1" applyAlignment="1"/>
    <xf numFmtId="0" fontId="0" fillId="0" borderId="9" xfId="0" applyBorder="1" applyAlignment="1"/>
    <xf numFmtId="0" fontId="0" fillId="0" borderId="13" xfId="0" applyBorder="1" applyAlignment="1"/>
    <xf numFmtId="0" fontId="0" fillId="0" borderId="10" xfId="0" applyBorder="1" applyAlignment="1" applyProtection="1">
      <alignment horizontal="center" vertical="center"/>
    </xf>
    <xf numFmtId="0" fontId="0" fillId="0" borderId="0" xfId="0" applyBorder="1" applyAlignment="1" applyProtection="1">
      <alignment horizontal="center" vertical="center"/>
    </xf>
    <xf numFmtId="4" fontId="6" fillId="0" borderId="33" xfId="0" applyNumberFormat="1" applyFont="1" applyBorder="1" applyAlignment="1" applyProtection="1">
      <alignment horizontal="right" vertical="center" textRotation="90" shrinkToFit="1"/>
    </xf>
    <xf numFmtId="4" fontId="0" fillId="0" borderId="61" xfId="0" applyNumberFormat="1" applyBorder="1" applyAlignment="1">
      <alignment horizontal="right" vertical="center" textRotation="90" shrinkToFit="1"/>
    </xf>
    <xf numFmtId="4" fontId="0" fillId="0" borderId="69" xfId="0" applyNumberFormat="1" applyBorder="1" applyAlignment="1">
      <alignment horizontal="right" vertical="center" textRotation="90" shrinkToFit="1"/>
    </xf>
    <xf numFmtId="4" fontId="6" fillId="0" borderId="33" xfId="0" applyNumberFormat="1" applyFont="1" applyBorder="1" applyAlignment="1" applyProtection="1">
      <alignment horizontal="right" vertical="center" shrinkToFit="1"/>
    </xf>
    <xf numFmtId="4" fontId="0" fillId="0" borderId="61" xfId="0" applyNumberFormat="1" applyBorder="1" applyAlignment="1">
      <alignment horizontal="right" vertical="center" shrinkToFit="1"/>
    </xf>
    <xf numFmtId="4" fontId="0" fillId="0" borderId="69" xfId="0" applyNumberFormat="1" applyBorder="1" applyAlignment="1">
      <alignment horizontal="right" vertical="center" shrinkToFit="1"/>
    </xf>
    <xf numFmtId="4" fontId="6" fillId="0" borderId="34" xfId="0" applyNumberFormat="1" applyFont="1" applyBorder="1" applyAlignment="1" applyProtection="1">
      <alignment horizontal="right" vertical="center" shrinkToFit="1"/>
    </xf>
    <xf numFmtId="0" fontId="63" fillId="0" borderId="1" xfId="0" applyFont="1" applyBorder="1" applyAlignment="1" applyProtection="1">
      <alignment vertical="center" shrinkToFit="1"/>
      <protection locked="0"/>
    </xf>
    <xf numFmtId="0" fontId="0" fillId="0" borderId="1" xfId="0" applyFont="1" applyBorder="1" applyAlignment="1" applyProtection="1">
      <alignment vertical="center" shrinkToFit="1"/>
      <protection locked="0"/>
    </xf>
    <xf numFmtId="4" fontId="58" fillId="0" borderId="27" xfId="0" applyNumberFormat="1" applyFont="1" applyBorder="1" applyAlignment="1" applyProtection="1">
      <alignment horizontal="right" vertical="center" shrinkToFit="1"/>
    </xf>
    <xf numFmtId="0" fontId="59" fillId="0" borderId="29" xfId="0" applyFont="1" applyBorder="1" applyAlignment="1">
      <alignment horizontal="right" vertical="center" shrinkToFit="1"/>
    </xf>
    <xf numFmtId="0" fontId="58" fillId="0" borderId="30" xfId="0" applyFont="1" applyBorder="1" applyAlignment="1">
      <alignment horizontal="right" vertical="center"/>
    </xf>
    <xf numFmtId="0" fontId="58" fillId="0" borderId="29" xfId="0" applyFont="1" applyBorder="1" applyAlignment="1">
      <alignment horizontal="right" vertical="center"/>
    </xf>
    <xf numFmtId="0" fontId="0" fillId="0" borderId="45" xfId="0" applyBorder="1" applyAlignment="1" applyProtection="1">
      <alignment horizontal="center" vertical="center" wrapTex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0" xfId="0" applyBorder="1" applyAlignment="1">
      <alignment horizontal="center" vertical="center"/>
    </xf>
    <xf numFmtId="0" fontId="0" fillId="0" borderId="49" xfId="0" applyBorder="1" applyAlignment="1">
      <alignment horizontal="center" vertical="center"/>
    </xf>
    <xf numFmtId="0" fontId="5" fillId="3" borderId="37" xfId="0" applyFont="1" applyFill="1" applyBorder="1" applyAlignment="1" applyProtection="1">
      <alignment horizontal="center" vertical="center" wrapText="1"/>
    </xf>
    <xf numFmtId="0" fontId="5" fillId="3" borderId="35" xfId="0" applyFont="1" applyFill="1" applyBorder="1" applyAlignment="1" applyProtection="1">
      <alignment horizontal="center" vertical="center" wrapText="1"/>
    </xf>
    <xf numFmtId="0" fontId="5" fillId="3" borderId="33" xfId="0" applyFont="1" applyFill="1" applyBorder="1" applyAlignment="1" applyProtection="1">
      <alignment horizontal="center" vertical="center" wrapText="1"/>
    </xf>
    <xf numFmtId="0" fontId="5" fillId="3" borderId="67" xfId="0" applyFont="1" applyFill="1" applyBorder="1" applyAlignment="1" applyProtection="1">
      <alignment horizontal="center" vertical="center" wrapText="1"/>
    </xf>
    <xf numFmtId="0" fontId="5" fillId="3" borderId="34" xfId="0" applyFont="1" applyFill="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0" fillId="0" borderId="0" xfId="0" applyAlignment="1" applyProtection="1"/>
    <xf numFmtId="0" fontId="4" fillId="0" borderId="0" xfId="0" applyFont="1" applyAlignment="1" applyProtection="1">
      <alignment horizontal="center"/>
    </xf>
    <xf numFmtId="0" fontId="16" fillId="4" borderId="1"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63" fillId="0" borderId="3" xfId="0" applyFont="1" applyBorder="1" applyAlignment="1" applyProtection="1">
      <alignment vertical="center" shrinkToFit="1"/>
      <protection locked="0"/>
    </xf>
    <xf numFmtId="0" fontId="0" fillId="0" borderId="3" xfId="0" applyFont="1" applyBorder="1" applyAlignment="1" applyProtection="1">
      <alignment vertical="center" shrinkToFit="1"/>
      <protection locked="0"/>
    </xf>
    <xf numFmtId="164" fontId="24" fillId="0" borderId="22" xfId="0" applyNumberFormat="1" applyFont="1" applyBorder="1" applyAlignment="1" applyProtection="1">
      <alignment horizontal="center" vertical="center"/>
    </xf>
    <xf numFmtId="164" fontId="24" fillId="0" borderId="42" xfId="0" applyNumberFormat="1" applyFont="1" applyBorder="1" applyAlignment="1" applyProtection="1">
      <alignment horizontal="center" vertical="center"/>
    </xf>
    <xf numFmtId="0" fontId="16" fillId="2" borderId="24"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6" fillId="2" borderId="27"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wrapText="1"/>
    </xf>
    <xf numFmtId="0" fontId="0" fillId="0" borderId="25" xfId="0" applyBorder="1" applyAlignment="1" applyProtection="1">
      <alignment horizontal="center" vertical="center"/>
    </xf>
    <xf numFmtId="0" fontId="6" fillId="2" borderId="35" xfId="0" applyFont="1" applyFill="1" applyBorder="1" applyAlignment="1" applyProtection="1">
      <alignment horizontal="center" vertical="center" wrapText="1"/>
    </xf>
    <xf numFmtId="0" fontId="0" fillId="0" borderId="60" xfId="0" applyBorder="1" applyAlignment="1" applyProtection="1">
      <alignment horizontal="center" vertical="center"/>
    </xf>
    <xf numFmtId="165" fontId="0" fillId="0" borderId="0" xfId="0" applyNumberFormat="1" applyAlignment="1" applyProtection="1">
      <alignment horizontal="center"/>
    </xf>
    <xf numFmtId="0" fontId="6" fillId="2" borderId="33" xfId="0" applyFont="1" applyFill="1" applyBorder="1" applyAlignment="1" applyProtection="1">
      <alignment horizontal="center" vertical="top" wrapText="1"/>
    </xf>
    <xf numFmtId="0" fontId="6" fillId="2" borderId="61" xfId="0" applyFont="1" applyFill="1" applyBorder="1" applyAlignment="1" applyProtection="1">
      <alignment horizontal="center" vertical="top" wrapText="1"/>
    </xf>
    <xf numFmtId="0" fontId="0" fillId="0" borderId="48" xfId="0" applyBorder="1" applyAlignment="1">
      <alignment vertical="center"/>
    </xf>
    <xf numFmtId="0" fontId="0" fillId="0" borderId="0" xfId="0" applyBorder="1" applyAlignment="1">
      <alignment vertical="center"/>
    </xf>
    <xf numFmtId="0" fontId="4" fillId="0" borderId="0" xfId="0" applyFont="1" applyBorder="1" applyAlignment="1" applyProtection="1">
      <alignment horizontal="center" vertical="center" wrapText="1"/>
    </xf>
    <xf numFmtId="0" fontId="68" fillId="0" borderId="0" xfId="0" applyFont="1" applyBorder="1" applyAlignment="1" applyProtection="1">
      <alignment horizontal="center" vertical="center" wrapText="1"/>
    </xf>
    <xf numFmtId="0" fontId="6" fillId="0" borderId="62" xfId="0" applyFont="1" applyBorder="1" applyAlignment="1" applyProtection="1">
      <alignment horizontal="center" vertical="center" textRotation="90" wrapText="1"/>
    </xf>
    <xf numFmtId="0" fontId="6" fillId="0" borderId="40" xfId="0" applyFont="1" applyBorder="1" applyAlignment="1" applyProtection="1">
      <alignment horizontal="center" vertical="center" textRotation="90" wrapText="1"/>
    </xf>
    <xf numFmtId="0" fontId="6" fillId="0" borderId="27" xfId="0" applyFont="1" applyBorder="1" applyAlignment="1" applyProtection="1">
      <alignment horizontal="center" vertical="center" textRotation="90" wrapText="1"/>
    </xf>
    <xf numFmtId="0" fontId="6" fillId="0" borderId="25" xfId="0" applyFont="1" applyBorder="1" applyAlignment="1" applyProtection="1">
      <alignment horizontal="center" vertical="center" textRotation="90" wrapText="1"/>
    </xf>
    <xf numFmtId="0" fontId="6" fillId="0" borderId="28" xfId="0" applyFont="1" applyBorder="1" applyAlignment="1" applyProtection="1">
      <alignment horizontal="center" vertical="center" textRotation="90" wrapText="1"/>
    </xf>
    <xf numFmtId="0" fontId="6" fillId="0" borderId="16" xfId="0" applyFont="1" applyBorder="1" applyAlignment="1" applyProtection="1">
      <alignment horizontal="center" vertical="center" textRotation="90" wrapText="1"/>
    </xf>
    <xf numFmtId="0" fontId="6" fillId="0" borderId="41" xfId="0" applyFont="1" applyBorder="1" applyAlignment="1" applyProtection="1">
      <alignment horizontal="center" vertical="center" textRotation="90" wrapText="1"/>
    </xf>
    <xf numFmtId="0" fontId="6" fillId="0" borderId="43" xfId="0" applyFont="1" applyBorder="1" applyAlignment="1" applyProtection="1">
      <alignment horizontal="center" vertical="center" textRotation="90" wrapText="1"/>
    </xf>
    <xf numFmtId="0" fontId="6" fillId="0" borderId="63" xfId="0" applyFont="1" applyBorder="1" applyAlignment="1" applyProtection="1">
      <alignment horizontal="center" vertical="center" wrapText="1"/>
    </xf>
    <xf numFmtId="0" fontId="2" fillId="0" borderId="61" xfId="0" applyFont="1" applyBorder="1" applyAlignment="1" applyProtection="1">
      <alignment horizontal="center" vertical="center" wrapText="1"/>
    </xf>
    <xf numFmtId="0" fontId="62" fillId="0" borderId="2" xfId="0" applyFont="1" applyBorder="1" applyAlignment="1" applyProtection="1">
      <alignment horizontal="left" vertical="center" shrinkToFit="1"/>
      <protection locked="0"/>
    </xf>
    <xf numFmtId="0" fontId="0" fillId="0" borderId="2" xfId="0" applyFont="1" applyBorder="1" applyAlignment="1" applyProtection="1">
      <alignment horizontal="left" vertical="center" shrinkToFit="1"/>
      <protection locked="0"/>
    </xf>
    <xf numFmtId="0" fontId="62" fillId="0" borderId="3" xfId="0" applyFont="1" applyBorder="1" applyAlignment="1" applyProtection="1">
      <alignment horizontal="left" vertical="center" shrinkToFit="1"/>
      <protection locked="0"/>
    </xf>
    <xf numFmtId="0" fontId="0" fillId="0" borderId="3" xfId="0" applyFont="1" applyBorder="1" applyAlignment="1" applyProtection="1">
      <alignment horizontal="left" vertical="center" shrinkToFit="1"/>
      <protection locked="0"/>
    </xf>
    <xf numFmtId="0" fontId="62" fillId="0" borderId="1" xfId="0" applyFont="1" applyBorder="1" applyAlignment="1" applyProtection="1">
      <alignment horizontal="left" vertical="center" shrinkToFit="1"/>
      <protection locked="0"/>
    </xf>
    <xf numFmtId="0" fontId="0" fillId="0" borderId="1" xfId="0" applyFont="1" applyBorder="1" applyAlignment="1" applyProtection="1">
      <alignment horizontal="left" vertical="center" shrinkToFit="1"/>
      <protection locked="0"/>
    </xf>
    <xf numFmtId="0" fontId="63" fillId="0" borderId="61" xfId="0" applyFont="1" applyBorder="1" applyAlignment="1" applyProtection="1">
      <alignment horizontal="left" vertical="center" wrapText="1"/>
      <protection locked="0"/>
    </xf>
    <xf numFmtId="0" fontId="24" fillId="0" borderId="0" xfId="0" applyFont="1" applyAlignment="1">
      <alignment horizontal="center" vertical="center"/>
    </xf>
    <xf numFmtId="0" fontId="0" fillId="0" borderId="0" xfId="0" applyAlignment="1">
      <alignment horizontal="center" vertical="center"/>
    </xf>
    <xf numFmtId="0" fontId="60" fillId="0" borderId="0" xfId="0" applyFont="1" applyAlignment="1">
      <alignment horizontal="right" vertical="center" shrinkToFit="1"/>
    </xf>
    <xf numFmtId="0" fontId="15" fillId="0" borderId="0" xfId="0" applyFont="1" applyAlignment="1">
      <alignment horizontal="right" vertical="center" shrinkToFit="1"/>
    </xf>
    <xf numFmtId="0" fontId="0" fillId="0" borderId="0" xfId="0" applyAlignment="1"/>
    <xf numFmtId="0" fontId="72" fillId="5" borderId="73" xfId="0" applyFont="1" applyFill="1" applyBorder="1" applyAlignment="1">
      <alignment horizontal="right" vertical="center"/>
    </xf>
    <xf numFmtId="0" fontId="72" fillId="5" borderId="74" xfId="0" applyFont="1" applyFill="1" applyBorder="1" applyAlignment="1">
      <alignment horizontal="right" vertical="center"/>
    </xf>
    <xf numFmtId="0" fontId="50" fillId="0" borderId="0" xfId="0" applyFont="1" applyAlignment="1">
      <alignment horizontal="left"/>
    </xf>
    <xf numFmtId="0" fontId="62" fillId="0" borderId="39" xfId="0" applyFont="1" applyBorder="1" applyAlignment="1" applyProtection="1">
      <alignment horizontal="left" vertical="center" shrinkToFit="1"/>
      <protection locked="0"/>
    </xf>
    <xf numFmtId="0" fontId="62" fillId="0" borderId="40" xfId="0" applyFont="1" applyBorder="1" applyAlignment="1" applyProtection="1">
      <alignment horizontal="left" vertical="center" shrinkToFit="1"/>
      <protection locked="0"/>
    </xf>
    <xf numFmtId="0" fontId="62" fillId="0" borderId="62" xfId="0" applyFont="1" applyBorder="1" applyAlignment="1" applyProtection="1">
      <alignment horizontal="left" vertical="center" shrinkToFit="1"/>
      <protection locked="0"/>
    </xf>
    <xf numFmtId="0" fontId="9" fillId="0" borderId="0" xfId="0" applyFont="1" applyAlignment="1" applyProtection="1">
      <alignment horizontal="center"/>
    </xf>
    <xf numFmtId="0" fontId="8" fillId="0" borderId="0" xfId="0" applyFont="1" applyAlignment="1" applyProtection="1">
      <alignment horizontal="center"/>
    </xf>
    <xf numFmtId="0" fontId="2" fillId="0" borderId="0" xfId="0" applyFont="1" applyAlignment="1" applyProtection="1"/>
    <xf numFmtId="0" fontId="70" fillId="0" borderId="21" xfId="0" applyFont="1" applyBorder="1" applyAlignment="1" applyProtection="1">
      <alignment horizontal="center" wrapText="1"/>
    </xf>
    <xf numFmtId="0" fontId="70" fillId="0" borderId="10" xfId="0" applyFont="1" applyBorder="1" applyAlignment="1">
      <alignment horizontal="center"/>
    </xf>
    <xf numFmtId="0" fontId="70" fillId="0" borderId="66" xfId="0" applyFont="1" applyBorder="1" applyAlignment="1">
      <alignment horizontal="center"/>
    </xf>
    <xf numFmtId="0" fontId="70" fillId="0" borderId="0" xfId="0" applyFont="1" applyBorder="1" applyAlignment="1">
      <alignment horizontal="center"/>
    </xf>
    <xf numFmtId="0" fontId="77" fillId="0" borderId="0" xfId="0" applyFont="1" applyAlignment="1">
      <alignment horizontal="center" vertical="center" wrapText="1"/>
    </xf>
    <xf numFmtId="0" fontId="78" fillId="0" borderId="0" xfId="0" applyFont="1" applyAlignment="1">
      <alignment horizontal="center" vertical="center"/>
    </xf>
    <xf numFmtId="0" fontId="0" fillId="0" borderId="0" xfId="0" applyFont="1" applyAlignment="1">
      <alignment vertical="center"/>
    </xf>
    <xf numFmtId="0" fontId="53" fillId="7" borderId="22" xfId="0"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12" fillId="7" borderId="16" xfId="0" applyFont="1" applyFill="1" applyBorder="1" applyAlignment="1" applyProtection="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74" fillId="0" borderId="10" xfId="0" applyFont="1" applyFill="1" applyBorder="1" applyAlignment="1" applyProtection="1">
      <alignment horizontal="center" vertical="top" shrinkToFit="1"/>
    </xf>
    <xf numFmtId="0" fontId="74" fillId="0" borderId="10" xfId="0" applyFont="1" applyBorder="1" applyAlignment="1">
      <alignment horizontal="center" vertical="top" shrinkToFit="1"/>
    </xf>
    <xf numFmtId="0" fontId="12" fillId="3" borderId="16" xfId="0" applyFont="1" applyFill="1" applyBorder="1" applyAlignment="1" applyProtection="1">
      <alignment horizontal="center"/>
    </xf>
    <xf numFmtId="0" fontId="10" fillId="0" borderId="17" xfId="0" applyFont="1" applyBorder="1" applyAlignment="1">
      <alignment horizontal="center"/>
    </xf>
    <xf numFmtId="0" fontId="10" fillId="0" borderId="18" xfId="0" applyFont="1" applyBorder="1" applyAlignment="1">
      <alignment horizontal="center"/>
    </xf>
    <xf numFmtId="0" fontId="24" fillId="0" borderId="0" xfId="0" applyFont="1" applyAlignment="1" applyProtection="1">
      <alignment horizontal="left"/>
    </xf>
    <xf numFmtId="0" fontId="30" fillId="0" borderId="0" xfId="0" applyFont="1" applyAlignment="1" applyProtection="1">
      <alignment horizontal="left" vertical="center" wrapText="1"/>
    </xf>
    <xf numFmtId="0" fontId="71" fillId="0" borderId="0" xfId="0" applyFont="1" applyAlignment="1" applyProtection="1">
      <alignment horizontal="left" vertical="center" wrapText="1"/>
    </xf>
    <xf numFmtId="0" fontId="0" fillId="0" borderId="0" xfId="0" applyAlignment="1">
      <alignment horizontal="left" vertical="center" wrapText="1"/>
    </xf>
    <xf numFmtId="0" fontId="24"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23" fillId="0" borderId="0" xfId="0" applyFont="1" applyAlignment="1" applyProtection="1">
      <alignment horizontal="center" vertical="center" wrapText="1"/>
    </xf>
    <xf numFmtId="0" fontId="23" fillId="0" borderId="0" xfId="0" applyFont="1" applyBorder="1" applyAlignment="1" applyProtection="1">
      <alignment horizontal="center" vertical="center" wrapText="1"/>
    </xf>
    <xf numFmtId="0" fontId="6" fillId="0" borderId="43" xfId="0" applyFont="1" applyBorder="1" applyAlignment="1" applyProtection="1">
      <alignment horizontal="center"/>
    </xf>
    <xf numFmtId="0" fontId="6" fillId="0" borderId="26" xfId="0" applyFont="1" applyBorder="1" applyAlignment="1" applyProtection="1">
      <alignment horizontal="center"/>
    </xf>
    <xf numFmtId="0" fontId="6" fillId="0" borderId="15" xfId="0" applyFont="1" applyBorder="1" applyAlignment="1" applyProtection="1">
      <alignment horizontal="center"/>
    </xf>
    <xf numFmtId="0" fontId="6" fillId="0" borderId="14" xfId="0" applyFont="1" applyBorder="1" applyAlignment="1" applyProtection="1">
      <alignment horizontal="center"/>
    </xf>
    <xf numFmtId="0" fontId="6" fillId="7" borderId="66" xfId="0" applyFont="1" applyFill="1" applyBorder="1" applyAlignment="1" applyProtection="1">
      <alignment horizontal="center" vertical="center" wrapText="1"/>
    </xf>
    <xf numFmtId="0" fontId="25" fillId="7" borderId="0" xfId="0" applyFont="1" applyFill="1" applyBorder="1" applyAlignment="1" applyProtection="1">
      <alignment horizontal="center" vertical="center" wrapText="1"/>
    </xf>
    <xf numFmtId="0" fontId="0" fillId="0" borderId="0" xfId="0" applyAlignment="1">
      <alignment horizontal="center"/>
    </xf>
    <xf numFmtId="0" fontId="25" fillId="7" borderId="66" xfId="0" applyFont="1" applyFill="1" applyBorder="1" applyAlignment="1" applyProtection="1">
      <alignment horizontal="center" vertical="center" wrapText="1"/>
    </xf>
    <xf numFmtId="0" fontId="24" fillId="0" borderId="41" xfId="0" applyFont="1" applyBorder="1" applyAlignment="1" applyProtection="1">
      <alignment horizontal="right" vertical="center" wrapText="1"/>
    </xf>
    <xf numFmtId="0" fontId="24" fillId="0" borderId="19" xfId="0" applyFont="1" applyBorder="1" applyAlignment="1" applyProtection="1">
      <alignment horizontal="right" vertical="center" wrapText="1"/>
    </xf>
    <xf numFmtId="0" fontId="24" fillId="0" borderId="14" xfId="0" applyFont="1" applyBorder="1" applyAlignment="1" applyProtection="1">
      <alignment horizontal="right" vertical="center" wrapText="1"/>
    </xf>
    <xf numFmtId="0" fontId="6" fillId="0" borderId="19" xfId="0" applyFont="1" applyBorder="1" applyAlignment="1" applyProtection="1">
      <alignment horizontal="center"/>
    </xf>
    <xf numFmtId="164" fontId="6" fillId="0" borderId="23" xfId="0" applyNumberFormat="1" applyFont="1" applyBorder="1" applyAlignment="1" applyProtection="1">
      <alignment horizontal="center"/>
    </xf>
    <xf numFmtId="164" fontId="6" fillId="0" borderId="44" xfId="0" applyNumberFormat="1" applyFont="1" applyBorder="1" applyAlignment="1" applyProtection="1">
      <alignment horizontal="center"/>
    </xf>
    <xf numFmtId="0" fontId="0" fillId="0" borderId="17" xfId="0" applyBorder="1" applyAlignment="1">
      <alignment horizontal="right" vertical="center"/>
    </xf>
    <xf numFmtId="0" fontId="75" fillId="0" borderId="30" xfId="0" applyFont="1" applyBorder="1" applyAlignment="1">
      <alignment horizontal="center" vertical="center"/>
    </xf>
    <xf numFmtId="0" fontId="0" fillId="0" borderId="30" xfId="0" applyBorder="1" applyAlignment="1">
      <alignment vertical="center"/>
    </xf>
    <xf numFmtId="0" fontId="63" fillId="0" borderId="2" xfId="0" applyFont="1" applyBorder="1" applyAlignment="1" applyProtection="1">
      <alignment horizontal="left" vertical="center" shrinkToFit="1"/>
      <protection locked="0"/>
    </xf>
    <xf numFmtId="0" fontId="63" fillId="0" borderId="3" xfId="0" applyFont="1" applyBorder="1" applyAlignment="1" applyProtection="1">
      <alignment horizontal="left" vertical="center" shrinkToFit="1"/>
      <protection locked="0"/>
    </xf>
  </cellXfs>
  <cellStyles count="3">
    <cellStyle name="Köprü" xfId="2" builtinId="8"/>
    <cellStyle name="Normal" xfId="0" builtinId="0"/>
    <cellStyle name="Yüzde" xfId="1" builtinId="5"/>
  </cellStyles>
  <dxfs count="18">
    <dxf>
      <fill>
        <patternFill>
          <bgColor theme="6"/>
        </patternFill>
      </fill>
    </dxf>
    <dxf>
      <font>
        <color rgb="FF9C0006"/>
      </font>
    </dxf>
    <dxf>
      <fill>
        <gradientFill degree="90">
          <stop position="0">
            <color theme="6" tint="0.59999389629810485"/>
          </stop>
          <stop position="0.5">
            <color theme="0"/>
          </stop>
          <stop position="1">
            <color theme="6" tint="0.59999389629810485"/>
          </stop>
        </gradientFill>
      </fill>
    </dxf>
    <dxf>
      <fill>
        <patternFill>
          <bgColor theme="9" tint="0.79998168889431442"/>
        </patternFill>
      </fill>
    </dxf>
    <dxf>
      <fill>
        <gradientFill degree="90">
          <stop position="0">
            <color theme="6" tint="0.59999389629810485"/>
          </stop>
          <stop position="0.5">
            <color theme="0"/>
          </stop>
          <stop position="1">
            <color theme="6" tint="0.59999389629810485"/>
          </stop>
        </gradientFill>
      </fill>
    </dxf>
    <dxf>
      <fill>
        <patternFill>
          <bgColor theme="9" tint="0.79998168889431442"/>
        </patternFill>
      </fill>
    </dxf>
    <dxf>
      <fill>
        <patternFill patternType="solid">
          <fgColor auto="1"/>
          <bgColor theme="9" tint="0.79998168889431442"/>
        </patternFill>
      </fill>
    </dxf>
    <dxf>
      <fill>
        <gradientFill degree="90">
          <stop position="0">
            <color theme="6" tint="0.59999389629810485"/>
          </stop>
          <stop position="0.5">
            <color theme="0"/>
          </stop>
          <stop position="1">
            <color theme="6" tint="0.59999389629810485"/>
          </stop>
        </gradientFill>
      </fill>
    </dxf>
    <dxf>
      <fill>
        <patternFill>
          <bgColor theme="9" tint="0.79998168889431442"/>
        </patternFill>
      </fill>
    </dxf>
    <dxf>
      <fill>
        <gradientFill degree="90">
          <stop position="0">
            <color theme="6" tint="0.59999389629810485"/>
          </stop>
          <stop position="0.5">
            <color theme="0"/>
          </stop>
          <stop position="1">
            <color theme="6" tint="0.59999389629810485"/>
          </stop>
        </gradientFill>
      </fill>
    </dxf>
    <dxf>
      <fill>
        <patternFill>
          <bgColor theme="9" tint="0.79998168889431442"/>
        </patternFill>
      </fill>
    </dxf>
    <dxf>
      <fill>
        <gradientFill degree="90">
          <stop position="0">
            <color theme="6" tint="0.59999389629810485"/>
          </stop>
          <stop position="0.5">
            <color theme="0"/>
          </stop>
          <stop position="1">
            <color theme="6" tint="0.59999389629810485"/>
          </stop>
        </gradientFill>
      </fill>
    </dxf>
    <dxf>
      <fill>
        <gradientFill degree="90">
          <stop position="0">
            <color theme="6" tint="0.59999389629810485"/>
          </stop>
          <stop position="0.5">
            <color theme="0"/>
          </stop>
          <stop position="1">
            <color theme="6" tint="0.59999389629810485"/>
          </stop>
        </gradientFill>
      </fill>
    </dxf>
    <dxf>
      <fill>
        <gradientFill degree="90">
          <stop position="0">
            <color theme="6" tint="0.59999389629810485"/>
          </stop>
          <stop position="0.5">
            <color theme="0"/>
          </stop>
          <stop position="1">
            <color theme="6" tint="0.59999389629810485"/>
          </stop>
        </gradient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0000FF"/>
      <color rgb="FF006600"/>
      <color rgb="FF008000"/>
      <color rgb="FF003300"/>
      <color rgb="FF860000"/>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 /><Relationship Id="rId1" Type="http://schemas.openxmlformats.org/officeDocument/2006/relationships/hyperlink" Target="http://www.youtube.com/watch?v=kGKAwRS-kQQ&amp;feature=youtu.be" TargetMode="External" /></Relationships>
</file>

<file path=xl/drawings/drawing1.xml><?xml version="1.0" encoding="utf-8"?>
<xdr:wsDr xmlns:xdr="http://schemas.openxmlformats.org/drawingml/2006/spreadsheetDrawing" xmlns:a="http://schemas.openxmlformats.org/drawingml/2006/main">
  <xdr:twoCellAnchor editAs="oneCell">
    <xdr:from>
      <xdr:col>3</xdr:col>
      <xdr:colOff>11906</xdr:colOff>
      <xdr:row>49</xdr:row>
      <xdr:rowOff>31127</xdr:rowOff>
    </xdr:from>
    <xdr:to>
      <xdr:col>5</xdr:col>
      <xdr:colOff>90488</xdr:colOff>
      <xdr:row>51</xdr:row>
      <xdr:rowOff>264318</xdr:rowOff>
    </xdr:to>
    <xdr:pic>
      <xdr:nvPicPr>
        <xdr:cNvPr id="2" name="Resim 3">
          <a:hlinkClick xmlns:r="http://schemas.openxmlformats.org/officeDocument/2006/relationships" r:id="rId1" tooltip="Kullanım videosunu izlemek için tıklayınız"/>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45431" y="11823077"/>
          <a:ext cx="1774032" cy="8046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324114</xdr:colOff>
      <xdr:row>48</xdr:row>
      <xdr:rowOff>19051</xdr:rowOff>
    </xdr:from>
    <xdr:to>
      <xdr:col>8</xdr:col>
      <xdr:colOff>390525</xdr:colOff>
      <xdr:row>48</xdr:row>
      <xdr:rowOff>244209</xdr:rowOff>
    </xdr:to>
    <xdr:sp macro="" textlink="">
      <xdr:nvSpPr>
        <xdr:cNvPr id="4" name="Ok: Aşağı 3">
          <a:extLst>
            <a:ext uri="{FF2B5EF4-FFF2-40B4-BE49-F238E27FC236}">
              <a16:creationId xmlns:a16="http://schemas.microsoft.com/office/drawing/2014/main" id="{00000000-0008-0000-0000-000004000000}"/>
            </a:ext>
          </a:extLst>
        </xdr:cNvPr>
        <xdr:cNvSpPr/>
      </xdr:nvSpPr>
      <xdr:spPr>
        <a:xfrm>
          <a:off x="5696214" y="11563351"/>
          <a:ext cx="66411" cy="22515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27</xdr:col>
      <xdr:colOff>628968</xdr:colOff>
      <xdr:row>69</xdr:row>
      <xdr:rowOff>39688</xdr:rowOff>
    </xdr:from>
    <xdr:to>
      <xdr:col>27</xdr:col>
      <xdr:colOff>674687</xdr:colOff>
      <xdr:row>70</xdr:row>
      <xdr:rowOff>15876</xdr:rowOff>
    </xdr:to>
    <xdr:sp macro="" textlink="">
      <xdr:nvSpPr>
        <xdr:cNvPr id="6" name="Ok: Aşağı 5">
          <a:extLst>
            <a:ext uri="{FF2B5EF4-FFF2-40B4-BE49-F238E27FC236}">
              <a16:creationId xmlns:a16="http://schemas.microsoft.com/office/drawing/2014/main" id="{00000000-0008-0000-0000-000006000000}"/>
            </a:ext>
          </a:extLst>
        </xdr:cNvPr>
        <xdr:cNvSpPr/>
      </xdr:nvSpPr>
      <xdr:spPr>
        <a:xfrm flipH="1">
          <a:off x="17583468" y="14065251"/>
          <a:ext cx="45719" cy="1349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9</xdr:col>
      <xdr:colOff>666750</xdr:colOff>
      <xdr:row>48</xdr:row>
      <xdr:rowOff>97156</xdr:rowOff>
    </xdr:from>
    <xdr:to>
      <xdr:col>10</xdr:col>
      <xdr:colOff>285750</xdr:colOff>
      <xdr:row>48</xdr:row>
      <xdr:rowOff>142875</xdr:rowOff>
    </xdr:to>
    <xdr:sp macro="" textlink="">
      <xdr:nvSpPr>
        <xdr:cNvPr id="7" name="Sol Sağ Ok 6">
          <a:extLst>
            <a:ext uri="{FF2B5EF4-FFF2-40B4-BE49-F238E27FC236}">
              <a16:creationId xmlns:a16="http://schemas.microsoft.com/office/drawing/2014/main" id="{00000000-0008-0000-0000-000007000000}"/>
            </a:ext>
          </a:extLst>
        </xdr:cNvPr>
        <xdr:cNvSpPr/>
      </xdr:nvSpPr>
      <xdr:spPr>
        <a:xfrm>
          <a:off x="6753225" y="11641456"/>
          <a:ext cx="333375" cy="45719"/>
        </a:xfrm>
        <a:prstGeom prst="lef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twoCellAnchor>
    <xdr:from>
      <xdr:col>9</xdr:col>
      <xdr:colOff>38100</xdr:colOff>
      <xdr:row>48</xdr:row>
      <xdr:rowOff>219075</xdr:rowOff>
    </xdr:from>
    <xdr:to>
      <xdr:col>12</xdr:col>
      <xdr:colOff>704850</xdr:colOff>
      <xdr:row>68</xdr:row>
      <xdr:rowOff>104775</xdr:rowOff>
    </xdr:to>
    <xdr:sp macro="" textlink="">
      <xdr:nvSpPr>
        <xdr:cNvPr id="8" name="Sol Yukarı Ok 7">
          <a:extLst>
            <a:ext uri="{FF2B5EF4-FFF2-40B4-BE49-F238E27FC236}">
              <a16:creationId xmlns:a16="http://schemas.microsoft.com/office/drawing/2014/main" id="{00000000-0008-0000-0000-000008000000}"/>
            </a:ext>
          </a:extLst>
        </xdr:cNvPr>
        <xdr:cNvSpPr/>
      </xdr:nvSpPr>
      <xdr:spPr>
        <a:xfrm>
          <a:off x="6124575" y="11763375"/>
          <a:ext cx="2809875" cy="2247900"/>
        </a:xfrm>
        <a:prstGeom prst="leftUpArrow">
          <a:avLst>
            <a:gd name="adj1" fmla="val 5189"/>
            <a:gd name="adj2" fmla="val 25926"/>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tr-T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1" Type="http://schemas.openxmlformats.org/officeDocument/2006/relationships/printerSettings" Target="../printerSettings/printerSettings1.bin"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1">
    <tabColor indexed="10"/>
    <pageSetUpPr fitToPage="1"/>
  </sheetPr>
  <dimension ref="A1:AJ86"/>
  <sheetViews>
    <sheetView showGridLines="0" showZeros="0" tabSelected="1" topLeftCell="P52" zoomScaleNormal="100" zoomScaleSheetLayoutView="100" workbookViewId="0">
      <selection activeCell="C2" sqref="C2:Z2"/>
    </sheetView>
  </sheetViews>
  <sheetFormatPr defaultColWidth="9.16796875" defaultRowHeight="12.75"/>
  <cols>
    <col min="1" max="1" width="8.4921875" style="1" customWidth="1"/>
    <col min="2" max="2" width="3.91015625" style="1" customWidth="1"/>
    <col min="3" max="3" width="10.65234375" style="1" customWidth="1"/>
    <col min="4" max="5" width="12.67578125" style="1" customWidth="1"/>
    <col min="6" max="6" width="8.62890625" style="1" customWidth="1"/>
    <col min="7" max="7" width="12.67578125" style="1" customWidth="1"/>
    <col min="8" max="24" width="10.65234375" style="1" customWidth="1"/>
    <col min="25" max="25" width="10.65234375" style="1" hidden="1" customWidth="1"/>
    <col min="26" max="26" width="10.65234375" style="1" customWidth="1"/>
    <col min="27" max="27" width="10.65234375" style="1" hidden="1" customWidth="1"/>
    <col min="28" max="28" width="10.921875" style="1" customWidth="1"/>
    <col min="29" max="29" width="1.078125" style="1" customWidth="1"/>
    <col min="30" max="30" width="15.37109375" style="1" customWidth="1"/>
    <col min="31" max="31" width="6.3359375" style="1" customWidth="1"/>
    <col min="32" max="16384" width="9.16796875" style="1"/>
  </cols>
  <sheetData>
    <row r="1" spans="1:36" ht="17.25" customHeight="1"/>
    <row r="2" spans="1:36" ht="21" customHeight="1">
      <c r="A2" s="1" t="s">
        <v>11</v>
      </c>
      <c r="C2" s="381" t="s">
        <v>103</v>
      </c>
      <c r="D2" s="382"/>
      <c r="E2" s="382"/>
      <c r="F2" s="382"/>
      <c r="G2" s="382"/>
      <c r="H2" s="382"/>
      <c r="I2" s="382"/>
      <c r="J2" s="382"/>
      <c r="K2" s="382"/>
      <c r="L2" s="382"/>
      <c r="M2" s="382"/>
      <c r="N2" s="382"/>
      <c r="O2" s="382"/>
      <c r="P2" s="382"/>
      <c r="Q2" s="382"/>
      <c r="R2" s="382"/>
      <c r="S2" s="382"/>
      <c r="T2" s="382"/>
      <c r="U2" s="382"/>
      <c r="V2" s="382"/>
      <c r="W2" s="382"/>
      <c r="X2" s="382"/>
      <c r="Y2" s="382"/>
      <c r="Z2" s="382"/>
      <c r="AA2" s="214"/>
      <c r="AB2" s="105" t="s">
        <v>10</v>
      </c>
      <c r="AC2" s="15"/>
      <c r="AD2" s="15"/>
      <c r="AE2" s="15"/>
    </row>
    <row r="3" spans="1:36" ht="6" customHeight="1">
      <c r="A3" s="1" t="s">
        <v>16</v>
      </c>
      <c r="C3" s="6"/>
      <c r="D3" s="6"/>
      <c r="E3" s="6"/>
      <c r="F3" s="6"/>
      <c r="G3" s="6"/>
      <c r="H3" s="6"/>
      <c r="I3" s="6"/>
      <c r="J3" s="6"/>
      <c r="K3" s="6"/>
      <c r="L3" s="6"/>
      <c r="M3" s="6"/>
      <c r="N3" s="6"/>
      <c r="O3" s="6"/>
      <c r="P3" s="6"/>
      <c r="Q3" s="6"/>
      <c r="R3" s="6"/>
      <c r="S3" s="6"/>
      <c r="T3" s="6"/>
      <c r="U3" s="6"/>
      <c r="V3" s="6"/>
      <c r="W3" s="6"/>
      <c r="X3" s="6"/>
      <c r="Y3" s="6"/>
      <c r="Z3" s="6"/>
      <c r="AA3" s="6"/>
      <c r="AB3" s="5"/>
      <c r="AC3" s="5"/>
      <c r="AD3" s="5"/>
      <c r="AE3" s="5"/>
    </row>
    <row r="4" spans="1:36" ht="20.45" customHeight="1" thickBot="1">
      <c r="C4" s="24"/>
      <c r="D4" s="31"/>
      <c r="E4" s="31"/>
      <c r="F4" s="33"/>
      <c r="G4" s="33"/>
      <c r="H4" s="33"/>
      <c r="I4" s="33"/>
      <c r="J4" s="33"/>
      <c r="K4" s="33"/>
      <c r="L4" s="33"/>
      <c r="M4" s="33"/>
      <c r="N4" s="33"/>
      <c r="O4" s="33"/>
      <c r="P4" s="33"/>
      <c r="Q4" s="33"/>
      <c r="R4" s="33"/>
      <c r="S4" s="33"/>
      <c r="T4" s="33"/>
      <c r="U4" s="33"/>
      <c r="V4" s="33"/>
      <c r="W4" s="33"/>
      <c r="X4" s="34"/>
      <c r="Y4" s="34"/>
      <c r="Z4" s="14"/>
      <c r="AA4" s="14"/>
      <c r="AB4" s="35"/>
      <c r="AC4" s="35"/>
      <c r="AD4" s="35"/>
      <c r="AE4" s="35"/>
    </row>
    <row r="5" spans="1:36" s="3" customFormat="1" ht="12.95" customHeight="1" thickBot="1">
      <c r="A5" s="3" t="s">
        <v>3</v>
      </c>
      <c r="C5" s="36"/>
      <c r="D5" s="383" t="s">
        <v>6</v>
      </c>
      <c r="E5" s="384"/>
      <c r="F5" s="384"/>
      <c r="G5" s="384"/>
      <c r="H5" s="384"/>
      <c r="I5" s="384"/>
      <c r="J5" s="384"/>
      <c r="K5" s="384"/>
      <c r="L5" s="384"/>
      <c r="M5" s="384"/>
      <c r="N5" s="385"/>
    </row>
    <row r="6" spans="1:36" s="3" customFormat="1" ht="61.5" customHeight="1" thickTop="1">
      <c r="C6" s="37"/>
      <c r="D6" s="38" t="s">
        <v>36</v>
      </c>
      <c r="E6" s="39" t="s">
        <v>37</v>
      </c>
      <c r="F6" s="40" t="s">
        <v>38</v>
      </c>
      <c r="G6" s="40" t="s">
        <v>39</v>
      </c>
      <c r="H6" s="39" t="s">
        <v>40</v>
      </c>
      <c r="I6" s="39" t="s">
        <v>41</v>
      </c>
      <c r="J6" s="39" t="s">
        <v>42</v>
      </c>
      <c r="K6" s="40" t="s">
        <v>43</v>
      </c>
      <c r="L6" s="39" t="s">
        <v>44</v>
      </c>
      <c r="M6" s="40" t="s">
        <v>45</v>
      </c>
      <c r="N6" s="41" t="s">
        <v>46</v>
      </c>
      <c r="AF6" s="306" t="s">
        <v>73</v>
      </c>
      <c r="AG6" s="307"/>
      <c r="AH6" s="307"/>
      <c r="AI6" s="307"/>
      <c r="AJ6" s="308"/>
    </row>
    <row r="7" spans="1:36" s="4" customFormat="1" ht="18" customHeight="1" thickBot="1">
      <c r="C7" s="42"/>
      <c r="D7" s="78">
        <v>0.76087099999999996</v>
      </c>
      <c r="E7" s="77">
        <v>140</v>
      </c>
      <c r="F7" s="43">
        <f>D7*E7/10</f>
        <v>10.652194</v>
      </c>
      <c r="G7" s="43">
        <f>D7*E7/4</f>
        <v>26.630485</v>
      </c>
      <c r="H7" s="76">
        <v>26.5</v>
      </c>
      <c r="I7" s="77">
        <v>6</v>
      </c>
      <c r="J7" s="77">
        <v>22</v>
      </c>
      <c r="K7" s="43">
        <f>ROUNDUP(H7*I7*J7,-1)</f>
        <v>3500</v>
      </c>
      <c r="L7" s="77">
        <v>85</v>
      </c>
      <c r="M7" s="44">
        <f>L7*K7</f>
        <v>297500</v>
      </c>
      <c r="N7" s="66">
        <f>(AI15+AI17)*D7</f>
        <v>7228.2744999999995</v>
      </c>
      <c r="O7" s="45"/>
      <c r="Q7" s="46"/>
      <c r="R7" s="47"/>
      <c r="S7" s="48"/>
      <c r="T7" s="403" t="s">
        <v>97</v>
      </c>
      <c r="U7" s="404"/>
      <c r="V7" s="404"/>
      <c r="W7" s="404"/>
      <c r="X7" s="404"/>
      <c r="Y7" s="404"/>
      <c r="Z7" s="405"/>
      <c r="AA7" s="224"/>
      <c r="AB7" s="47"/>
      <c r="AC7" s="47"/>
      <c r="AF7" s="309"/>
      <c r="AG7" s="310"/>
      <c r="AH7" s="310"/>
      <c r="AI7" s="310"/>
      <c r="AJ7" s="311"/>
    </row>
    <row r="8" spans="1:36" s="10" customFormat="1" ht="12.95" customHeight="1" thickBot="1">
      <c r="C8" s="49"/>
      <c r="D8" s="48"/>
      <c r="E8" s="48"/>
      <c r="F8" s="48"/>
      <c r="G8" s="48"/>
      <c r="H8" s="48"/>
      <c r="I8" s="48"/>
      <c r="J8" s="48"/>
      <c r="K8" s="48"/>
      <c r="L8" s="48"/>
      <c r="M8" s="48"/>
      <c r="N8" s="46"/>
      <c r="O8" s="1"/>
      <c r="Q8" s="46"/>
      <c r="R8" s="46"/>
      <c r="S8" s="48"/>
      <c r="T8" s="406"/>
      <c r="U8" s="404"/>
      <c r="V8" s="404"/>
      <c r="W8" s="404"/>
      <c r="X8" s="404"/>
      <c r="Y8" s="404"/>
      <c r="Z8" s="405"/>
      <c r="AA8" s="224"/>
      <c r="AB8" s="47"/>
      <c r="AC8" s="47"/>
      <c r="AF8" s="309"/>
      <c r="AG8" s="310"/>
      <c r="AH8" s="310"/>
      <c r="AI8" s="310"/>
      <c r="AJ8" s="311"/>
    </row>
    <row r="9" spans="1:36" s="10" customFormat="1" ht="12.95" customHeight="1">
      <c r="A9" s="10" t="s">
        <v>7</v>
      </c>
      <c r="C9" s="50"/>
      <c r="D9" s="388" t="s">
        <v>47</v>
      </c>
      <c r="E9" s="389"/>
      <c r="F9" s="389"/>
      <c r="G9" s="389"/>
      <c r="H9" s="389"/>
      <c r="I9" s="389"/>
      <c r="J9" s="390"/>
      <c r="K9" s="321" t="s">
        <v>48</v>
      </c>
      <c r="L9" s="322" t="s">
        <v>49</v>
      </c>
      <c r="M9" s="323" t="s">
        <v>50</v>
      </c>
      <c r="N9" s="323" t="s">
        <v>51</v>
      </c>
      <c r="O9" s="1"/>
      <c r="Q9" s="46"/>
      <c r="R9" s="46"/>
      <c r="S9" s="48"/>
      <c r="T9" s="240" t="s">
        <v>67</v>
      </c>
      <c r="U9" s="240" t="s">
        <v>68</v>
      </c>
      <c r="V9" s="240" t="s">
        <v>58</v>
      </c>
      <c r="W9" s="240" t="s">
        <v>69</v>
      </c>
      <c r="X9" s="240" t="s">
        <v>99</v>
      </c>
      <c r="Y9" s="206"/>
      <c r="Z9" s="240" t="s">
        <v>100</v>
      </c>
      <c r="AA9" s="225"/>
      <c r="AB9" s="51"/>
      <c r="AC9" s="51"/>
      <c r="AD9" s="7"/>
      <c r="AE9" s="7"/>
      <c r="AF9" s="309"/>
      <c r="AG9" s="310"/>
      <c r="AH9" s="310"/>
      <c r="AI9" s="310"/>
      <c r="AJ9" s="311"/>
    </row>
    <row r="10" spans="1:36" s="10" customFormat="1" ht="15" customHeight="1">
      <c r="A10" s="10" t="s">
        <v>17</v>
      </c>
      <c r="C10" s="52"/>
      <c r="D10" s="251" t="s">
        <v>5</v>
      </c>
      <c r="E10" s="252"/>
      <c r="F10" s="252"/>
      <c r="G10" s="253"/>
      <c r="H10" s="53" t="s">
        <v>52</v>
      </c>
      <c r="I10" s="249" t="s">
        <v>53</v>
      </c>
      <c r="J10" s="250"/>
      <c r="K10" s="321"/>
      <c r="L10" s="322"/>
      <c r="M10" s="323"/>
      <c r="N10" s="323"/>
      <c r="O10" s="54"/>
      <c r="Q10" s="397" t="str">
        <f>IF('BÜTÇE TABLOSU'!H9&gt;'BÜTÇE TABLOSU'!G9,"DİKKAT!!! LİMİT ÜSTÜNDE ÜCRET BELİRLEDİNİZ",IF('BÜTÇE TABLOSU'!H9&lt;'BÜTÇE TABLOSU'!F9,"DİKKAT!!!LİMİT ALTINDA ÜCRET BELİRLEDİNİZ",""))</f>
        <v/>
      </c>
      <c r="R10" s="398"/>
      <c r="S10" s="32"/>
      <c r="T10" s="241"/>
      <c r="U10" s="241"/>
      <c r="V10" s="241"/>
      <c r="W10" s="241"/>
      <c r="X10" s="241"/>
      <c r="Y10" s="207"/>
      <c r="Z10" s="241"/>
      <c r="AA10" s="226"/>
      <c r="AB10" s="51"/>
      <c r="AC10" s="51"/>
      <c r="AD10" s="55"/>
      <c r="AE10" s="55"/>
      <c r="AF10" s="309"/>
      <c r="AG10" s="310"/>
      <c r="AH10" s="310"/>
      <c r="AI10" s="310"/>
      <c r="AJ10" s="311"/>
    </row>
    <row r="11" spans="1:36" s="10" customFormat="1" ht="15" customHeight="1">
      <c r="A11" s="10" t="s">
        <v>18</v>
      </c>
      <c r="C11" s="56"/>
      <c r="D11" s="407" t="s">
        <v>70</v>
      </c>
      <c r="E11" s="408"/>
      <c r="F11" s="408"/>
      <c r="G11" s="409"/>
      <c r="H11" s="27">
        <v>0.33</v>
      </c>
      <c r="I11" s="326">
        <f t="shared" ref="I11:I16" si="0">$M$7*H11</f>
        <v>98175</v>
      </c>
      <c r="J11" s="327"/>
      <c r="K11" s="321"/>
      <c r="L11" s="322"/>
      <c r="M11" s="323"/>
      <c r="N11" s="323"/>
      <c r="O11" s="22"/>
      <c r="Q11" s="1"/>
      <c r="R11" s="46"/>
      <c r="S11" s="57" t="s">
        <v>66</v>
      </c>
      <c r="T11" s="70">
        <v>1.1000000000000001</v>
      </c>
      <c r="U11" s="70">
        <v>0.85</v>
      </c>
      <c r="V11" s="70">
        <v>1.2</v>
      </c>
      <c r="W11" s="70">
        <v>2.2999999999999998</v>
      </c>
      <c r="X11" s="70">
        <v>0.8</v>
      </c>
      <c r="Y11" s="70"/>
      <c r="Z11" s="70">
        <v>0.8</v>
      </c>
      <c r="AA11" s="227"/>
      <c r="AB11" s="46"/>
      <c r="AC11" s="46"/>
      <c r="AD11" s="55"/>
      <c r="AE11" s="55"/>
      <c r="AF11" s="309"/>
      <c r="AG11" s="310"/>
      <c r="AH11" s="310"/>
      <c r="AI11" s="310"/>
      <c r="AJ11" s="311"/>
    </row>
    <row r="12" spans="1:36" s="10" customFormat="1" ht="15" customHeight="1">
      <c r="A12" s="10" t="s">
        <v>19</v>
      </c>
      <c r="C12" s="58"/>
      <c r="D12" s="271" t="s">
        <v>54</v>
      </c>
      <c r="E12" s="272"/>
      <c r="F12" s="272"/>
      <c r="G12" s="273"/>
      <c r="H12" s="28">
        <v>7.0000000000000007E-2</v>
      </c>
      <c r="I12" s="326">
        <f t="shared" si="0"/>
        <v>20825.000000000004</v>
      </c>
      <c r="J12" s="327"/>
      <c r="K12" s="184">
        <v>4</v>
      </c>
      <c r="L12" s="196" t="s">
        <v>55</v>
      </c>
      <c r="M12" s="59">
        <f>IF(L12="EVET",K12*I7,K12*(I7-1))</f>
        <v>24</v>
      </c>
      <c r="N12" s="59">
        <f>M12*J7</f>
        <v>528</v>
      </c>
      <c r="O12" s="23"/>
      <c r="Q12" s="46" t="s">
        <v>59</v>
      </c>
      <c r="R12" s="46"/>
      <c r="S12" s="60" t="s">
        <v>60</v>
      </c>
      <c r="T12" s="61">
        <f>$N$7*T11</f>
        <v>7951.1019500000002</v>
      </c>
      <c r="U12" s="61">
        <f>$N$7*U11</f>
        <v>6144.0333249999994</v>
      </c>
      <c r="V12" s="61">
        <f>$N$7*V11</f>
        <v>8673.9293999999991</v>
      </c>
      <c r="W12" s="61">
        <f>$N$7*W11</f>
        <v>16625.031349999997</v>
      </c>
      <c r="X12" s="61">
        <f>$N$7*X11</f>
        <v>5782.6196</v>
      </c>
      <c r="Y12" s="61"/>
      <c r="Z12" s="61">
        <f>$N$7*Z11</f>
        <v>5782.6196</v>
      </c>
      <c r="AA12" s="228"/>
      <c r="AB12" s="48"/>
      <c r="AC12" s="48"/>
      <c r="AD12" s="55"/>
      <c r="AE12" s="55"/>
      <c r="AF12" s="309"/>
      <c r="AG12" s="310"/>
      <c r="AH12" s="310"/>
      <c r="AI12" s="310"/>
      <c r="AJ12" s="311"/>
    </row>
    <row r="13" spans="1:36" s="10" customFormat="1" ht="15" customHeight="1">
      <c r="A13" s="10" t="s">
        <v>14</v>
      </c>
      <c r="C13" s="58"/>
      <c r="D13" s="271" t="s">
        <v>56</v>
      </c>
      <c r="E13" s="272"/>
      <c r="F13" s="272"/>
      <c r="G13" s="273"/>
      <c r="H13" s="28">
        <v>0.05</v>
      </c>
      <c r="I13" s="326">
        <f t="shared" si="0"/>
        <v>14875</v>
      </c>
      <c r="J13" s="327"/>
      <c r="K13" s="265" t="s">
        <v>94</v>
      </c>
      <c r="L13" s="266"/>
      <c r="M13" s="269" t="s">
        <v>95</v>
      </c>
      <c r="N13" s="266"/>
      <c r="O13" s="23"/>
      <c r="Q13" s="391" t="s">
        <v>61</v>
      </c>
      <c r="R13" s="391"/>
      <c r="S13" s="391"/>
      <c r="T13" s="391"/>
      <c r="U13" s="391"/>
      <c r="V13" s="391"/>
      <c r="W13" s="391"/>
      <c r="X13" s="391"/>
      <c r="Y13" s="391"/>
      <c r="Z13" s="391"/>
      <c r="AA13" s="391"/>
      <c r="AB13" s="391"/>
      <c r="AC13" s="202"/>
      <c r="AD13" s="55"/>
      <c r="AE13" s="55"/>
      <c r="AF13" s="309"/>
      <c r="AG13" s="310"/>
      <c r="AH13" s="310"/>
      <c r="AI13" s="310"/>
      <c r="AJ13" s="311"/>
    </row>
    <row r="14" spans="1:36" s="10" customFormat="1" ht="15" customHeight="1">
      <c r="A14" s="10" t="s">
        <v>15</v>
      </c>
      <c r="C14" s="58"/>
      <c r="D14" s="271" t="s">
        <v>0</v>
      </c>
      <c r="E14" s="272"/>
      <c r="F14" s="272"/>
      <c r="G14" s="273"/>
      <c r="H14" s="28">
        <v>0.49</v>
      </c>
      <c r="I14" s="326">
        <f t="shared" si="0"/>
        <v>145775</v>
      </c>
      <c r="J14" s="327"/>
      <c r="K14" s="267"/>
      <c r="L14" s="268"/>
      <c r="M14" s="270"/>
      <c r="N14" s="268"/>
      <c r="O14" s="23"/>
      <c r="Q14" s="395" t="s">
        <v>62</v>
      </c>
      <c r="R14" s="395"/>
      <c r="S14" s="395"/>
      <c r="T14" s="395"/>
      <c r="U14" s="395"/>
      <c r="V14" s="395"/>
      <c r="W14" s="395"/>
      <c r="X14" s="395"/>
      <c r="Y14" s="395"/>
      <c r="Z14" s="395"/>
      <c r="AA14" s="395"/>
      <c r="AB14" s="395"/>
      <c r="AC14" s="203"/>
      <c r="AD14" s="55"/>
      <c r="AE14" s="55"/>
      <c r="AF14" s="309"/>
      <c r="AG14" s="310"/>
      <c r="AH14" s="310"/>
      <c r="AI14" s="310"/>
      <c r="AJ14" s="311"/>
    </row>
    <row r="15" spans="1:36" s="10" customFormat="1" ht="15" customHeight="1">
      <c r="C15" s="58"/>
      <c r="D15" s="271" t="s">
        <v>1</v>
      </c>
      <c r="E15" s="272"/>
      <c r="F15" s="272"/>
      <c r="G15" s="273"/>
      <c r="H15" s="28">
        <v>0.02</v>
      </c>
      <c r="I15" s="326">
        <f t="shared" si="0"/>
        <v>5950</v>
      </c>
      <c r="J15" s="327"/>
      <c r="K15" s="254">
        <v>84</v>
      </c>
      <c r="L15" s="255"/>
      <c r="M15" s="249">
        <f>K15+N12</f>
        <v>612</v>
      </c>
      <c r="N15" s="402"/>
      <c r="O15" s="23"/>
      <c r="Q15" s="396" t="s">
        <v>63</v>
      </c>
      <c r="R15" s="396"/>
      <c r="S15" s="396"/>
      <c r="T15" s="396"/>
      <c r="U15" s="396"/>
      <c r="V15" s="396"/>
      <c r="W15" s="396"/>
      <c r="X15" s="396"/>
      <c r="Y15" s="396"/>
      <c r="Z15" s="396"/>
      <c r="AA15" s="396"/>
      <c r="AB15" s="396"/>
      <c r="AC15" s="205"/>
      <c r="AD15" s="55"/>
      <c r="AE15" s="55"/>
      <c r="AF15" s="274" t="s">
        <v>71</v>
      </c>
      <c r="AG15" s="275"/>
      <c r="AH15" s="275"/>
      <c r="AI15" s="278">
        <v>1500</v>
      </c>
      <c r="AJ15" s="279"/>
    </row>
    <row r="16" spans="1:36" s="10" customFormat="1" ht="15" customHeight="1">
      <c r="A16" s="16" t="s">
        <v>55</v>
      </c>
      <c r="C16" s="58"/>
      <c r="D16" s="271" t="s">
        <v>2</v>
      </c>
      <c r="E16" s="272"/>
      <c r="F16" s="272"/>
      <c r="G16" s="273"/>
      <c r="H16" s="28">
        <v>0.04</v>
      </c>
      <c r="I16" s="326">
        <f t="shared" si="0"/>
        <v>11900</v>
      </c>
      <c r="J16" s="327"/>
      <c r="K16" s="48"/>
      <c r="L16" s="262" t="s">
        <v>106</v>
      </c>
      <c r="M16" s="262"/>
      <c r="N16" s="262"/>
      <c r="O16" s="23"/>
      <c r="Q16" s="392" t="s">
        <v>64</v>
      </c>
      <c r="R16" s="392"/>
      <c r="S16" s="392"/>
      <c r="T16" s="392"/>
      <c r="U16" s="392"/>
      <c r="V16" s="392"/>
      <c r="W16" s="392"/>
      <c r="X16" s="392"/>
      <c r="Y16" s="392"/>
      <c r="Z16" s="392"/>
      <c r="AA16" s="392"/>
      <c r="AB16" s="392"/>
      <c r="AC16" s="204"/>
      <c r="AD16" s="55"/>
      <c r="AE16" s="55"/>
      <c r="AF16" s="339"/>
      <c r="AG16" s="340"/>
      <c r="AH16" s="340"/>
      <c r="AI16" s="278"/>
      <c r="AJ16" s="279"/>
    </row>
    <row r="17" spans="1:36" s="10" customFormat="1" ht="15" customHeight="1" thickBot="1">
      <c r="A17" s="16" t="s">
        <v>75</v>
      </c>
      <c r="C17" s="62"/>
      <c r="D17" s="399" t="s">
        <v>57</v>
      </c>
      <c r="E17" s="400"/>
      <c r="F17" s="400"/>
      <c r="G17" s="401"/>
      <c r="H17" s="29">
        <f>SUM(H11:H16)</f>
        <v>1</v>
      </c>
      <c r="I17" s="411">
        <f>SUM(I11:J16)</f>
        <v>297500</v>
      </c>
      <c r="J17" s="412"/>
      <c r="K17" s="48"/>
      <c r="L17" s="262"/>
      <c r="M17" s="262"/>
      <c r="N17" s="262"/>
      <c r="O17" s="23"/>
      <c r="Q17" s="393" t="s">
        <v>104</v>
      </c>
      <c r="R17" s="394"/>
      <c r="S17" s="394"/>
      <c r="T17" s="394"/>
      <c r="U17" s="394"/>
      <c r="V17" s="394"/>
      <c r="W17" s="394"/>
      <c r="X17" s="394"/>
      <c r="Y17" s="394"/>
      <c r="Z17" s="394"/>
      <c r="AA17" s="394"/>
      <c r="AB17" s="394"/>
      <c r="AC17" s="203"/>
      <c r="AD17" s="55"/>
      <c r="AE17" s="55"/>
      <c r="AF17" s="274" t="s">
        <v>72</v>
      </c>
      <c r="AG17" s="275"/>
      <c r="AH17" s="275"/>
      <c r="AI17" s="278">
        <v>8000</v>
      </c>
      <c r="AJ17" s="279"/>
    </row>
    <row r="18" spans="1:36" s="10" customFormat="1" ht="15" customHeight="1" thickBot="1">
      <c r="C18" s="62"/>
      <c r="D18" s="47"/>
      <c r="E18" s="47"/>
      <c r="F18" s="47"/>
      <c r="G18" s="47"/>
      <c r="H18" s="30"/>
      <c r="I18" s="63"/>
      <c r="J18" s="63"/>
      <c r="K18" s="48"/>
      <c r="L18" s="249">
        <f>N12/K12</f>
        <v>132</v>
      </c>
      <c r="M18" s="410"/>
      <c r="N18" s="402"/>
      <c r="O18" s="23"/>
      <c r="P18" s="1"/>
      <c r="Q18" s="392" t="s">
        <v>65</v>
      </c>
      <c r="R18" s="392"/>
      <c r="S18" s="392"/>
      <c r="T18" s="392"/>
      <c r="U18" s="392"/>
      <c r="V18" s="392"/>
      <c r="W18" s="392"/>
      <c r="X18" s="392"/>
      <c r="Y18" s="392"/>
      <c r="Z18" s="392"/>
      <c r="AA18" s="392"/>
      <c r="AB18" s="392"/>
      <c r="AC18" s="203"/>
      <c r="AD18" s="55"/>
      <c r="AE18" s="55"/>
      <c r="AF18" s="276"/>
      <c r="AG18" s="277"/>
      <c r="AH18" s="277"/>
      <c r="AI18" s="280"/>
      <c r="AJ18" s="281"/>
    </row>
    <row r="19" spans="1:36" s="10" customFormat="1" ht="15" customHeight="1" thickTop="1">
      <c r="C19" s="24"/>
      <c r="D19" s="21"/>
      <c r="E19" s="21"/>
      <c r="F19" s="21"/>
      <c r="G19" s="20"/>
      <c r="H19" s="19"/>
      <c r="I19" s="19"/>
      <c r="J19" s="19"/>
      <c r="K19" s="19"/>
      <c r="L19" s="386" t="s">
        <v>105</v>
      </c>
      <c r="M19" s="387"/>
      <c r="N19" s="387"/>
      <c r="Q19" s="392"/>
      <c r="R19" s="392"/>
      <c r="S19" s="392"/>
      <c r="T19" s="392"/>
      <c r="U19" s="392"/>
      <c r="V19" s="392"/>
      <c r="W19" s="392"/>
      <c r="X19" s="392"/>
      <c r="Y19" s="392"/>
      <c r="Z19" s="392"/>
      <c r="AA19" s="392"/>
      <c r="AB19" s="392"/>
      <c r="AC19" s="204"/>
      <c r="AD19" s="55"/>
      <c r="AE19" s="55"/>
    </row>
    <row r="20" spans="1:36" ht="7.5" customHeight="1" thickBot="1">
      <c r="A20" s="1" t="s">
        <v>8</v>
      </c>
      <c r="F20" s="8"/>
      <c r="G20" s="8"/>
      <c r="H20" s="8"/>
      <c r="I20" s="8"/>
      <c r="J20" s="8"/>
      <c r="K20" s="8"/>
      <c r="L20" s="8"/>
      <c r="M20" s="8"/>
      <c r="N20" s="8"/>
      <c r="O20" s="8"/>
      <c r="P20" s="8"/>
      <c r="Q20" s="8"/>
      <c r="R20" s="8"/>
      <c r="S20" s="8"/>
      <c r="T20" s="8"/>
      <c r="U20" s="8"/>
      <c r="V20" s="8"/>
      <c r="W20" s="8"/>
      <c r="X20" s="8"/>
      <c r="Y20" s="8"/>
      <c r="Z20" s="8"/>
      <c r="AA20" s="8"/>
    </row>
    <row r="21" spans="1:36" ht="19.5" customHeight="1" thickBot="1">
      <c r="C21" s="312" t="s">
        <v>12</v>
      </c>
      <c r="D21" s="313"/>
      <c r="E21" s="313"/>
      <c r="F21" s="314"/>
      <c r="G21" s="314"/>
      <c r="H21" s="314"/>
      <c r="I21" s="314"/>
      <c r="J21" s="314"/>
      <c r="K21" s="314"/>
      <c r="L21" s="314"/>
      <c r="M21" s="314"/>
      <c r="N21" s="314"/>
      <c r="O21" s="314"/>
      <c r="P21" s="314"/>
      <c r="Q21" s="314"/>
      <c r="R21" s="314"/>
      <c r="S21" s="314"/>
      <c r="T21" s="314"/>
      <c r="U21" s="314"/>
      <c r="V21" s="314"/>
      <c r="W21" s="314"/>
      <c r="X21" s="314"/>
      <c r="Y21" s="314"/>
      <c r="Z21" s="314"/>
      <c r="AA21" s="315"/>
      <c r="AB21" s="316"/>
      <c r="AC21" s="72"/>
      <c r="AD21" s="69"/>
      <c r="AE21" s="67"/>
    </row>
    <row r="22" spans="1:36" ht="60" customHeight="1">
      <c r="C22" s="331" t="s">
        <v>5</v>
      </c>
      <c r="D22" s="332"/>
      <c r="E22" s="332"/>
      <c r="F22" s="332" t="s">
        <v>9</v>
      </c>
      <c r="G22" s="334"/>
      <c r="H22" s="258" t="s">
        <v>88</v>
      </c>
      <c r="I22" s="258" t="s">
        <v>20</v>
      </c>
      <c r="J22" s="260" t="s">
        <v>89</v>
      </c>
      <c r="K22" s="258" t="s">
        <v>21</v>
      </c>
      <c r="L22" s="64" t="s">
        <v>22</v>
      </c>
      <c r="M22" s="64" t="s">
        <v>23</v>
      </c>
      <c r="N22" s="256" t="s">
        <v>24</v>
      </c>
      <c r="O22" s="260" t="s">
        <v>25</v>
      </c>
      <c r="P22" s="65" t="s">
        <v>26</v>
      </c>
      <c r="Q22" s="263" t="s">
        <v>96</v>
      </c>
      <c r="R22" s="256" t="s">
        <v>27</v>
      </c>
      <c r="S22" s="64" t="s">
        <v>28</v>
      </c>
      <c r="T22" s="64" t="s">
        <v>29</v>
      </c>
      <c r="U22" s="256" t="s">
        <v>87</v>
      </c>
      <c r="V22" s="256" t="s">
        <v>30</v>
      </c>
      <c r="W22" s="337" t="s">
        <v>31</v>
      </c>
      <c r="X22" s="258" t="s">
        <v>32</v>
      </c>
      <c r="Y22" s="220"/>
      <c r="Z22" s="328" t="s">
        <v>33</v>
      </c>
      <c r="AA22" s="329"/>
      <c r="AB22" s="330"/>
      <c r="AC22" s="73"/>
      <c r="AD22" s="245" t="s">
        <v>98</v>
      </c>
      <c r="AE22" s="68"/>
    </row>
    <row r="23" spans="1:36" ht="22.5" customHeight="1" thickBot="1">
      <c r="C23" s="333"/>
      <c r="D23" s="292"/>
      <c r="E23" s="292"/>
      <c r="F23" s="292"/>
      <c r="G23" s="335"/>
      <c r="H23" s="259"/>
      <c r="I23" s="259"/>
      <c r="J23" s="261"/>
      <c r="K23" s="259"/>
      <c r="L23" s="109">
        <v>0.14000000000000001</v>
      </c>
      <c r="M23" s="109">
        <v>0.01</v>
      </c>
      <c r="N23" s="257"/>
      <c r="O23" s="261"/>
      <c r="P23" s="108">
        <v>7.5900000000000004E-3</v>
      </c>
      <c r="Q23" s="264"/>
      <c r="R23" s="257"/>
      <c r="S23" s="110">
        <v>0.20499999999999999</v>
      </c>
      <c r="T23" s="110">
        <v>0.02</v>
      </c>
      <c r="U23" s="257"/>
      <c r="V23" s="257"/>
      <c r="W23" s="338"/>
      <c r="X23" s="259"/>
      <c r="Y23" s="221"/>
      <c r="Z23" s="219" t="s">
        <v>34</v>
      </c>
      <c r="AA23" s="215"/>
      <c r="AB23" s="104" t="s">
        <v>35</v>
      </c>
      <c r="AC23" s="74"/>
      <c r="AD23" s="246"/>
      <c r="AE23" s="68"/>
    </row>
    <row r="24" spans="1:36" ht="26.25" customHeight="1" thickBot="1">
      <c r="A24" s="2"/>
      <c r="B24" s="2"/>
      <c r="C24" s="317" t="s">
        <v>4</v>
      </c>
      <c r="D24" s="318"/>
      <c r="E24" s="318"/>
      <c r="F24" s="318"/>
      <c r="G24" s="318"/>
      <c r="H24" s="192">
        <f>I11</f>
        <v>98175</v>
      </c>
      <c r="I24" s="193"/>
      <c r="J24" s="157"/>
      <c r="K24" s="138"/>
      <c r="L24" s="139"/>
      <c r="M24" s="140"/>
      <c r="N24" s="138"/>
      <c r="O24" s="141"/>
      <c r="P24" s="138"/>
      <c r="Q24" s="142"/>
      <c r="R24" s="143">
        <f>P24+Q24</f>
        <v>0</v>
      </c>
      <c r="S24" s="144">
        <f>SUM(S27:S48)</f>
        <v>10224.394280249999</v>
      </c>
      <c r="T24" s="144">
        <f>SUM(T27:T48)</f>
        <v>997.50188099999991</v>
      </c>
      <c r="U24" s="147">
        <f>S24+T24</f>
        <v>11221.896161249999</v>
      </c>
      <c r="V24" s="138"/>
      <c r="W24" s="138"/>
      <c r="X24" s="147"/>
      <c r="Y24" s="147"/>
      <c r="Z24" s="138"/>
      <c r="AA24" s="216"/>
      <c r="AB24" s="230">
        <f>H24-U24</f>
        <v>86953.103838750001</v>
      </c>
      <c r="AC24" s="25"/>
      <c r="AD24" s="185">
        <f>Z49+AB49</f>
        <v>176753.69939986113</v>
      </c>
      <c r="AE24" s="25"/>
    </row>
    <row r="25" spans="1:36" ht="18" customHeight="1">
      <c r="A25" s="341">
        <f>COUNTA(F25:F26)</f>
        <v>2</v>
      </c>
      <c r="B25" s="9"/>
      <c r="C25" s="343" t="s">
        <v>13</v>
      </c>
      <c r="D25" s="353" t="s">
        <v>107</v>
      </c>
      <c r="E25" s="354"/>
      <c r="F25" s="416" t="s">
        <v>3</v>
      </c>
      <c r="G25" s="416"/>
      <c r="H25" s="111">
        <f>I12</f>
        <v>20825.000000000004</v>
      </c>
      <c r="I25" s="112">
        <f>IF(I12&gt;T12,T12,I12)</f>
        <v>7951.1019500000002</v>
      </c>
      <c r="J25" s="158"/>
      <c r="K25" s="113"/>
      <c r="L25" s="114"/>
      <c r="M25" s="115"/>
      <c r="N25" s="116">
        <f>I25-(L25+M25)</f>
        <v>7951.1019500000002</v>
      </c>
      <c r="O25" s="164">
        <v>0.15</v>
      </c>
      <c r="P25" s="116">
        <f t="shared" ref="P25:P48" si="1">N25*$P$23</f>
        <v>60.348863800500006</v>
      </c>
      <c r="Q25" s="159"/>
      <c r="R25" s="111">
        <f t="shared" ref="R25:R48" si="2">IF(N25*O25&gt;Q25,(N25*O25)-Q25,0)</f>
        <v>1192.6652925000001</v>
      </c>
      <c r="S25" s="117"/>
      <c r="T25" s="118"/>
      <c r="U25" s="148">
        <f t="shared" ref="U25:U48" si="3">L25+M25+P25+R25</f>
        <v>1253.0141563005002</v>
      </c>
      <c r="V25" s="113">
        <f>I25-U25</f>
        <v>6698.0877936995003</v>
      </c>
      <c r="W25" s="113">
        <f>N7*T11</f>
        <v>7951.1019500000002</v>
      </c>
      <c r="X25" s="148">
        <f>IF(V25&gt;W25,W25,V25)</f>
        <v>6698.0877936995003</v>
      </c>
      <c r="Y25" s="148"/>
      <c r="Z25" s="113">
        <f>IF(V25-W25&gt;0,V25-W25,0)</f>
        <v>0</v>
      </c>
      <c r="AA25" s="217"/>
      <c r="AB25" s="231">
        <f>H25-I25</f>
        <v>12873.898050000003</v>
      </c>
      <c r="AC25" s="25"/>
      <c r="AD25" s="25"/>
      <c r="AE25" s="25"/>
    </row>
    <row r="26" spans="1:36" ht="18" customHeight="1" thickBot="1">
      <c r="A26" s="341"/>
      <c r="B26" s="9"/>
      <c r="C26" s="344"/>
      <c r="D26" s="355" t="s">
        <v>108</v>
      </c>
      <c r="E26" s="356"/>
      <c r="F26" s="417" t="s">
        <v>14</v>
      </c>
      <c r="G26" s="417"/>
      <c r="H26" s="120">
        <f>I13</f>
        <v>14875</v>
      </c>
      <c r="I26" s="121">
        <f>IF(I13&gt;U12,U12,I13)</f>
        <v>6144.0333249999994</v>
      </c>
      <c r="J26" s="160"/>
      <c r="K26" s="122"/>
      <c r="L26" s="123"/>
      <c r="M26" s="124"/>
      <c r="N26" s="125">
        <f>IF(AE26="EVET",0,I26-(L26+M26))</f>
        <v>0</v>
      </c>
      <c r="O26" s="171">
        <v>0.15</v>
      </c>
      <c r="P26" s="125">
        <f t="shared" si="1"/>
        <v>0</v>
      </c>
      <c r="Q26" s="161"/>
      <c r="R26" s="120">
        <f t="shared" si="2"/>
        <v>0</v>
      </c>
      <c r="S26" s="126"/>
      <c r="T26" s="126"/>
      <c r="U26" s="149">
        <f t="shared" si="3"/>
        <v>0</v>
      </c>
      <c r="V26" s="122">
        <f>IF(AE26="HAYIR",I26-U26,0)</f>
        <v>0</v>
      </c>
      <c r="W26" s="122">
        <f>N7*U11</f>
        <v>6144.0333249999994</v>
      </c>
      <c r="X26" s="149">
        <f>IF(AND(AE26="HAYIR",V26&gt;W26),W26,IF(AND(AE26="HAYIR",V26&lt;W26),V26,0))</f>
        <v>0</v>
      </c>
      <c r="Y26" s="149"/>
      <c r="Z26" s="122">
        <f>IF(AND(AE26="HAYIR",V26&gt;W26),W26,IF(AND(AE26="HAYIR",V26&lt;W26),V26,0))</f>
        <v>0</v>
      </c>
      <c r="AA26" s="218"/>
      <c r="AB26" s="232">
        <f>IF(AE26="HAYIR",H26-I26,H26)</f>
        <v>14875</v>
      </c>
      <c r="AC26" s="25"/>
      <c r="AD26" s="75" t="s">
        <v>74</v>
      </c>
      <c r="AE26" s="71" t="s">
        <v>55</v>
      </c>
    </row>
    <row r="27" spans="1:36" ht="18" customHeight="1">
      <c r="A27" s="341">
        <f>COUNTA(F27:F42)</f>
        <v>9</v>
      </c>
      <c r="B27" s="9"/>
      <c r="C27" s="345" t="s">
        <v>0</v>
      </c>
      <c r="D27" s="353" t="s">
        <v>108</v>
      </c>
      <c r="E27" s="354"/>
      <c r="F27" s="247" t="s">
        <v>18</v>
      </c>
      <c r="G27" s="248"/>
      <c r="H27" s="194">
        <f t="shared" ref="H27:H42" si="4">IF(D27&gt;0,$I$14/$M$15*$J27,0)</f>
        <v>15482.638888888891</v>
      </c>
      <c r="I27" s="195">
        <f t="shared" ref="I27:I42" si="5">IF(AND(F27="Resmi Görevli",H27&gt;$V$12),$V$12,IF(AND(F27="Koordinatör Resmi Görevli",H27&gt;$T$12),$T$12,IF(AND(F27="SGK'lı",H27&gt;$W$12),$W$12,IF(AND(F27="Koordinatör SGK'lı",H27&gt;$W$12),$W$12,H27))))</f>
        <v>7951.1019500000002</v>
      </c>
      <c r="J27" s="162">
        <v>65</v>
      </c>
      <c r="K27" s="113">
        <f t="shared" ref="K27:K42" si="6">I27</f>
        <v>7951.1019500000002</v>
      </c>
      <c r="L27" s="163">
        <f t="shared" ref="L27:L42" si="7">IF(AND(I27&gt;0,F27="SGK'lı"),K27*$L$23,IF(AND(I27&gt;0,F27="Koordinatör SGK'lı"),K27*$L$23,IF(AND(J27&lt;1,F27="SGK'lı"),I27*$L$23,IF(AND(J27&lt;1,F27="Koordinatör SGK'lı"),I27*$L$23,0))))</f>
        <v>0</v>
      </c>
      <c r="M27" s="163">
        <f t="shared" ref="M27:M42" si="8">IF(AND(I27&gt;0,F27="SGK'lı"),K27*$M$23,IF(AND(I27&gt;0,F27="Koordinatör SGK'lı"),K27*$M$23,IF(AND(J27&lt;1,F27="SGK'lı"),I27*$M$23,IF(AND(J27&lt;1,F27="Koordinatör SGK'lı"),I27*$M$23,0))))</f>
        <v>0</v>
      </c>
      <c r="N27" s="116">
        <f t="shared" ref="N27:N42" si="9">I27</f>
        <v>7951.1019500000002</v>
      </c>
      <c r="O27" s="164">
        <v>0.15</v>
      </c>
      <c r="P27" s="116">
        <f t="shared" si="1"/>
        <v>60.348863800500006</v>
      </c>
      <c r="Q27" s="159"/>
      <c r="R27" s="111">
        <f t="shared" si="2"/>
        <v>1192.6652925000001</v>
      </c>
      <c r="S27" s="119">
        <f t="shared" ref="S27:S42" si="10">IF(AND(J27&gt;0,F27="SGK'lı"),K27*$S$23,IF(AND(J27&gt;0, F27="Koordinatör SGK'lı"), K27*$S$23,IF(AND(F27="SGK'lı", J27&lt;0.01), I27*$S$23,IF(AND(F27="Koordinatör SGK'lı", J27&lt;0.01), I27*$S$23,0))))</f>
        <v>0</v>
      </c>
      <c r="T27" s="119">
        <f t="shared" ref="T27:T42" si="11">IF(AND(J27&gt;0,F27="SGK'lı"),K27*$T$23,IF(AND(J27&gt;0, F27="Koordinatör SGK'lı"), K27*$T$23,IF(AND(F27="SGK'lı", J27&lt;0.01), I27*$T$23,IF(AND(F27="Koordinatör SGK'lı", J27&lt;0.01), I27*$T$23,0))))</f>
        <v>0</v>
      </c>
      <c r="U27" s="148">
        <f t="shared" si="3"/>
        <v>1253.0141563005002</v>
      </c>
      <c r="V27" s="113">
        <f t="shared" ref="V27:V48" si="12">IF(J27&gt;0,K27-U27,I27- U27)</f>
        <v>6698.0877936995003</v>
      </c>
      <c r="W27" s="113">
        <f t="shared" ref="W27:W42" si="13">IF(F27="Resmi Görevli",$N$7*$V$11,IF(F27="Koordinatör Resmi Görevli",$N$7*$T$11,IF(F27="SGK'lı",$N$7*$W$11,IF(F27="Koordinatör SGK'lı",$N$7*$W$11,IF(AND(E27&gt;0,0=F27),"Kadro durumunu giriniz",0)))))</f>
        <v>7951.1019500000002</v>
      </c>
      <c r="X27" s="148">
        <f t="shared" ref="X27:X48" si="14">IF(V27&gt;W27,W27,V27)</f>
        <v>6698.0877936995003</v>
      </c>
      <c r="Y27" s="148">
        <f>IF(V27-W27&gt;0,V27-W27,0)</f>
        <v>0</v>
      </c>
      <c r="Z27" s="293">
        <f>IF(A27=0,I14,SUM(Y27:Y42))</f>
        <v>0</v>
      </c>
      <c r="AA27" s="113">
        <f>IF(J27&gt;0,H27-K27,H27-I27)</f>
        <v>7531.5369388888903</v>
      </c>
      <c r="AB27" s="242">
        <f>SUM(AA27:AA42)</f>
        <v>44201.697511111131</v>
      </c>
      <c r="AC27" s="25"/>
      <c r="AD27" s="238">
        <f t="shared" ref="AD27:AD42" si="15">IF(AND(F27&gt;0,O27&lt;0.0001),"Gelir Ver.Oranı Gir.",0)</f>
        <v>0</v>
      </c>
      <c r="AE27" s="239"/>
    </row>
    <row r="28" spans="1:36" ht="18" customHeight="1">
      <c r="A28" s="341"/>
      <c r="B28" s="9"/>
      <c r="C28" s="346"/>
      <c r="D28" s="357" t="s">
        <v>109</v>
      </c>
      <c r="E28" s="358"/>
      <c r="F28" s="300" t="s">
        <v>7</v>
      </c>
      <c r="G28" s="301"/>
      <c r="H28" s="128">
        <f t="shared" si="4"/>
        <v>15482.638888888891</v>
      </c>
      <c r="I28" s="129">
        <f t="shared" si="5"/>
        <v>8673.9293999999991</v>
      </c>
      <c r="J28" s="165">
        <v>65</v>
      </c>
      <c r="K28" s="130">
        <f t="shared" si="6"/>
        <v>8673.9293999999991</v>
      </c>
      <c r="L28" s="166">
        <f t="shared" si="7"/>
        <v>0</v>
      </c>
      <c r="M28" s="166">
        <f t="shared" si="8"/>
        <v>0</v>
      </c>
      <c r="N28" s="131">
        <f t="shared" si="9"/>
        <v>8673.9293999999991</v>
      </c>
      <c r="O28" s="167">
        <v>0.15</v>
      </c>
      <c r="P28" s="131">
        <f t="shared" si="1"/>
        <v>65.835124145999998</v>
      </c>
      <c r="Q28" s="168"/>
      <c r="R28" s="128">
        <f t="shared" si="2"/>
        <v>1301.0894099999998</v>
      </c>
      <c r="S28" s="117">
        <f t="shared" si="10"/>
        <v>0</v>
      </c>
      <c r="T28" s="117">
        <f t="shared" si="11"/>
        <v>0</v>
      </c>
      <c r="U28" s="150">
        <f t="shared" si="3"/>
        <v>1366.9245341459998</v>
      </c>
      <c r="V28" s="130">
        <f t="shared" si="12"/>
        <v>7307.004865853999</v>
      </c>
      <c r="W28" s="130">
        <f t="shared" si="13"/>
        <v>8673.9293999999991</v>
      </c>
      <c r="X28" s="150">
        <f t="shared" si="14"/>
        <v>7307.004865853999</v>
      </c>
      <c r="Y28" s="150">
        <f t="shared" ref="Y28:Y41" si="16">IF(V28-W28&gt;0,V28-W28,0)</f>
        <v>0</v>
      </c>
      <c r="Z28" s="294"/>
      <c r="AA28" s="130">
        <f t="shared" ref="AA28:AA42" si="17">IF(J28&gt;0,H28-K28,H28-I28)</f>
        <v>6808.7094888888914</v>
      </c>
      <c r="AB28" s="243"/>
      <c r="AC28" s="25"/>
      <c r="AD28" s="238">
        <f t="shared" si="15"/>
        <v>0</v>
      </c>
      <c r="AE28" s="239"/>
    </row>
    <row r="29" spans="1:36" ht="18" customHeight="1">
      <c r="A29" s="341"/>
      <c r="B29" s="9"/>
      <c r="C29" s="346"/>
      <c r="D29" s="357" t="s">
        <v>110</v>
      </c>
      <c r="E29" s="358"/>
      <c r="F29" s="300" t="s">
        <v>7</v>
      </c>
      <c r="G29" s="301"/>
      <c r="H29" s="128">
        <f t="shared" si="4"/>
        <v>15482.638888888891</v>
      </c>
      <c r="I29" s="129">
        <f t="shared" si="5"/>
        <v>8673.9293999999991</v>
      </c>
      <c r="J29" s="165">
        <v>65</v>
      </c>
      <c r="K29" s="130">
        <f t="shared" si="6"/>
        <v>8673.9293999999991</v>
      </c>
      <c r="L29" s="166">
        <f t="shared" si="7"/>
        <v>0</v>
      </c>
      <c r="M29" s="166">
        <f t="shared" si="8"/>
        <v>0</v>
      </c>
      <c r="N29" s="131">
        <f t="shared" si="9"/>
        <v>8673.9293999999991</v>
      </c>
      <c r="O29" s="167">
        <v>0.15</v>
      </c>
      <c r="P29" s="131">
        <f t="shared" si="1"/>
        <v>65.835124145999998</v>
      </c>
      <c r="Q29" s="168"/>
      <c r="R29" s="128">
        <f t="shared" si="2"/>
        <v>1301.0894099999998</v>
      </c>
      <c r="S29" s="117">
        <f t="shared" si="10"/>
        <v>0</v>
      </c>
      <c r="T29" s="117">
        <f t="shared" si="11"/>
        <v>0</v>
      </c>
      <c r="U29" s="150">
        <f t="shared" si="3"/>
        <v>1366.9245341459998</v>
      </c>
      <c r="V29" s="130">
        <f t="shared" si="12"/>
        <v>7307.004865853999</v>
      </c>
      <c r="W29" s="130">
        <f t="shared" si="13"/>
        <v>8673.9293999999991</v>
      </c>
      <c r="X29" s="150">
        <f t="shared" si="14"/>
        <v>7307.004865853999</v>
      </c>
      <c r="Y29" s="150">
        <f t="shared" si="16"/>
        <v>0</v>
      </c>
      <c r="Z29" s="294"/>
      <c r="AA29" s="130">
        <f t="shared" si="17"/>
        <v>6808.7094888888914</v>
      </c>
      <c r="AB29" s="243"/>
      <c r="AC29" s="25"/>
      <c r="AD29" s="238">
        <f t="shared" si="15"/>
        <v>0</v>
      </c>
      <c r="AE29" s="239"/>
    </row>
    <row r="30" spans="1:36" ht="18" customHeight="1">
      <c r="A30" s="341"/>
      <c r="B30" s="9"/>
      <c r="C30" s="346"/>
      <c r="D30" s="357" t="s">
        <v>111</v>
      </c>
      <c r="E30" s="358"/>
      <c r="F30" s="300" t="s">
        <v>7</v>
      </c>
      <c r="G30" s="301"/>
      <c r="H30" s="128">
        <f t="shared" si="4"/>
        <v>15482.638888888891</v>
      </c>
      <c r="I30" s="129">
        <f t="shared" si="5"/>
        <v>8673.9293999999991</v>
      </c>
      <c r="J30" s="165">
        <v>65</v>
      </c>
      <c r="K30" s="130">
        <f t="shared" si="6"/>
        <v>8673.9293999999991</v>
      </c>
      <c r="L30" s="166">
        <f t="shared" si="7"/>
        <v>0</v>
      </c>
      <c r="M30" s="166">
        <f t="shared" si="8"/>
        <v>0</v>
      </c>
      <c r="N30" s="131">
        <f t="shared" si="9"/>
        <v>8673.9293999999991</v>
      </c>
      <c r="O30" s="167">
        <v>0.15</v>
      </c>
      <c r="P30" s="131">
        <f t="shared" si="1"/>
        <v>65.835124145999998</v>
      </c>
      <c r="Q30" s="168"/>
      <c r="R30" s="128">
        <f t="shared" si="2"/>
        <v>1301.0894099999998</v>
      </c>
      <c r="S30" s="117">
        <f t="shared" si="10"/>
        <v>0</v>
      </c>
      <c r="T30" s="117">
        <f t="shared" si="11"/>
        <v>0</v>
      </c>
      <c r="U30" s="150">
        <f t="shared" si="3"/>
        <v>1366.9245341459998</v>
      </c>
      <c r="V30" s="130">
        <f t="shared" si="12"/>
        <v>7307.004865853999</v>
      </c>
      <c r="W30" s="130">
        <f t="shared" si="13"/>
        <v>8673.9293999999991</v>
      </c>
      <c r="X30" s="150">
        <f t="shared" si="14"/>
        <v>7307.004865853999</v>
      </c>
      <c r="Y30" s="150">
        <f t="shared" si="16"/>
        <v>0</v>
      </c>
      <c r="Z30" s="294"/>
      <c r="AA30" s="130">
        <f t="shared" si="17"/>
        <v>6808.7094888888914</v>
      </c>
      <c r="AB30" s="243"/>
      <c r="AC30" s="25"/>
      <c r="AD30" s="238">
        <f t="shared" si="15"/>
        <v>0</v>
      </c>
      <c r="AE30" s="239"/>
    </row>
    <row r="31" spans="1:36" ht="18" customHeight="1">
      <c r="A31" s="341"/>
      <c r="B31" s="9"/>
      <c r="C31" s="346"/>
      <c r="D31" s="357" t="s">
        <v>112</v>
      </c>
      <c r="E31" s="358"/>
      <c r="F31" s="300" t="s">
        <v>7</v>
      </c>
      <c r="G31" s="301"/>
      <c r="H31" s="128">
        <f t="shared" si="4"/>
        <v>15482.638888888891</v>
      </c>
      <c r="I31" s="129">
        <f t="shared" si="5"/>
        <v>8673.9293999999991</v>
      </c>
      <c r="J31" s="165">
        <v>65</v>
      </c>
      <c r="K31" s="130">
        <f t="shared" si="6"/>
        <v>8673.9293999999991</v>
      </c>
      <c r="L31" s="166">
        <f t="shared" si="7"/>
        <v>0</v>
      </c>
      <c r="M31" s="166">
        <f t="shared" si="8"/>
        <v>0</v>
      </c>
      <c r="N31" s="131">
        <f t="shared" si="9"/>
        <v>8673.9293999999991</v>
      </c>
      <c r="O31" s="167">
        <v>0.15</v>
      </c>
      <c r="P31" s="131">
        <f t="shared" si="1"/>
        <v>65.835124145999998</v>
      </c>
      <c r="Q31" s="168"/>
      <c r="R31" s="128">
        <f t="shared" si="2"/>
        <v>1301.0894099999998</v>
      </c>
      <c r="S31" s="117">
        <f t="shared" si="10"/>
        <v>0</v>
      </c>
      <c r="T31" s="117">
        <f t="shared" si="11"/>
        <v>0</v>
      </c>
      <c r="U31" s="150">
        <f t="shared" si="3"/>
        <v>1366.9245341459998</v>
      </c>
      <c r="V31" s="130">
        <f t="shared" si="12"/>
        <v>7307.004865853999</v>
      </c>
      <c r="W31" s="130">
        <f t="shared" si="13"/>
        <v>8673.9293999999991</v>
      </c>
      <c r="X31" s="150">
        <f t="shared" si="14"/>
        <v>7307.004865853999</v>
      </c>
      <c r="Y31" s="150">
        <f>IF(V31-W31&gt;0,V31-W31,0)</f>
        <v>0</v>
      </c>
      <c r="Z31" s="294"/>
      <c r="AA31" s="130">
        <f t="shared" si="17"/>
        <v>6808.7094888888914</v>
      </c>
      <c r="AB31" s="243"/>
      <c r="AC31" s="25"/>
      <c r="AD31" s="238">
        <f t="shared" si="15"/>
        <v>0</v>
      </c>
      <c r="AE31" s="239"/>
    </row>
    <row r="32" spans="1:36" ht="18" customHeight="1">
      <c r="A32" s="341"/>
      <c r="B32" s="9"/>
      <c r="C32" s="346"/>
      <c r="D32" s="357" t="s">
        <v>113</v>
      </c>
      <c r="E32" s="358"/>
      <c r="F32" s="300" t="s">
        <v>7</v>
      </c>
      <c r="G32" s="301"/>
      <c r="H32" s="128">
        <f t="shared" si="4"/>
        <v>6669.4444444444453</v>
      </c>
      <c r="I32" s="129">
        <f t="shared" si="5"/>
        <v>6669.4444444444453</v>
      </c>
      <c r="J32" s="165">
        <v>28</v>
      </c>
      <c r="K32" s="130">
        <f t="shared" si="6"/>
        <v>6669.4444444444453</v>
      </c>
      <c r="L32" s="166">
        <f t="shared" si="7"/>
        <v>0</v>
      </c>
      <c r="M32" s="166">
        <f t="shared" si="8"/>
        <v>0</v>
      </c>
      <c r="N32" s="131">
        <f t="shared" si="9"/>
        <v>6669.4444444444453</v>
      </c>
      <c r="O32" s="167">
        <v>0.15</v>
      </c>
      <c r="P32" s="131">
        <f t="shared" si="1"/>
        <v>50.621083333333345</v>
      </c>
      <c r="Q32" s="168"/>
      <c r="R32" s="128">
        <f t="shared" si="2"/>
        <v>1000.4166666666667</v>
      </c>
      <c r="S32" s="117">
        <f t="shared" si="10"/>
        <v>0</v>
      </c>
      <c r="T32" s="117">
        <f t="shared" si="11"/>
        <v>0</v>
      </c>
      <c r="U32" s="150">
        <f t="shared" si="3"/>
        <v>1051.0377500000002</v>
      </c>
      <c r="V32" s="130">
        <f t="shared" si="12"/>
        <v>5618.4066944444448</v>
      </c>
      <c r="W32" s="130">
        <f t="shared" si="13"/>
        <v>8673.9293999999991</v>
      </c>
      <c r="X32" s="150">
        <f t="shared" si="14"/>
        <v>5618.4066944444448</v>
      </c>
      <c r="Y32" s="150">
        <f t="shared" si="16"/>
        <v>0</v>
      </c>
      <c r="Z32" s="294"/>
      <c r="AA32" s="130">
        <f t="shared" si="17"/>
        <v>0</v>
      </c>
      <c r="AB32" s="243"/>
      <c r="AC32" s="25"/>
      <c r="AD32" s="238">
        <f t="shared" si="15"/>
        <v>0</v>
      </c>
      <c r="AE32" s="239"/>
    </row>
    <row r="33" spans="1:31" ht="18" customHeight="1">
      <c r="A33" s="341"/>
      <c r="B33" s="9"/>
      <c r="C33" s="346"/>
      <c r="D33" s="357" t="s">
        <v>114</v>
      </c>
      <c r="E33" s="358"/>
      <c r="F33" s="300" t="s">
        <v>17</v>
      </c>
      <c r="G33" s="301"/>
      <c r="H33" s="128">
        <f t="shared" si="4"/>
        <v>19770.138888888891</v>
      </c>
      <c r="I33" s="129">
        <f t="shared" si="5"/>
        <v>16625.031349999997</v>
      </c>
      <c r="J33" s="165">
        <v>83</v>
      </c>
      <c r="K33" s="130">
        <f t="shared" si="6"/>
        <v>16625.031349999997</v>
      </c>
      <c r="L33" s="166">
        <f t="shared" si="7"/>
        <v>2327.5043889999997</v>
      </c>
      <c r="M33" s="166">
        <f t="shared" si="8"/>
        <v>166.25031349999998</v>
      </c>
      <c r="N33" s="131">
        <f t="shared" si="9"/>
        <v>16625.031349999997</v>
      </c>
      <c r="O33" s="167">
        <v>0.15</v>
      </c>
      <c r="P33" s="131">
        <f t="shared" si="1"/>
        <v>126.18398794649998</v>
      </c>
      <c r="Q33" s="168"/>
      <c r="R33" s="128">
        <f t="shared" si="2"/>
        <v>2493.7547024999994</v>
      </c>
      <c r="S33" s="117">
        <f t="shared" si="10"/>
        <v>3408.1314267499993</v>
      </c>
      <c r="T33" s="117">
        <f t="shared" si="11"/>
        <v>332.50062699999995</v>
      </c>
      <c r="U33" s="150">
        <f t="shared" si="3"/>
        <v>5113.6933929464994</v>
      </c>
      <c r="V33" s="130">
        <f t="shared" si="12"/>
        <v>11511.337957053498</v>
      </c>
      <c r="W33" s="130">
        <f t="shared" si="13"/>
        <v>16625.031349999997</v>
      </c>
      <c r="X33" s="150">
        <f t="shared" si="14"/>
        <v>11511.337957053498</v>
      </c>
      <c r="Y33" s="150">
        <f t="shared" si="16"/>
        <v>0</v>
      </c>
      <c r="Z33" s="294"/>
      <c r="AA33" s="130">
        <f t="shared" si="17"/>
        <v>3145.107538888893</v>
      </c>
      <c r="AB33" s="243"/>
      <c r="AC33" s="25"/>
      <c r="AD33" s="238">
        <f t="shared" si="15"/>
        <v>0</v>
      </c>
      <c r="AE33" s="239"/>
    </row>
    <row r="34" spans="1:31" ht="18" customHeight="1">
      <c r="A34" s="341"/>
      <c r="B34" s="9"/>
      <c r="C34" s="346"/>
      <c r="D34" s="357" t="s">
        <v>115</v>
      </c>
      <c r="E34" s="358"/>
      <c r="F34" s="300" t="s">
        <v>17</v>
      </c>
      <c r="G34" s="301"/>
      <c r="H34" s="128">
        <f t="shared" si="4"/>
        <v>19770.138888888891</v>
      </c>
      <c r="I34" s="129">
        <f t="shared" si="5"/>
        <v>16625.031349999997</v>
      </c>
      <c r="J34" s="165">
        <v>83</v>
      </c>
      <c r="K34" s="130">
        <f t="shared" si="6"/>
        <v>16625.031349999997</v>
      </c>
      <c r="L34" s="166">
        <f t="shared" si="7"/>
        <v>2327.5043889999997</v>
      </c>
      <c r="M34" s="166">
        <f t="shared" si="8"/>
        <v>166.25031349999998</v>
      </c>
      <c r="N34" s="131">
        <f t="shared" si="9"/>
        <v>16625.031349999997</v>
      </c>
      <c r="O34" s="167">
        <v>0.15</v>
      </c>
      <c r="P34" s="131">
        <f t="shared" si="1"/>
        <v>126.18398794649998</v>
      </c>
      <c r="Q34" s="168"/>
      <c r="R34" s="128">
        <f t="shared" si="2"/>
        <v>2493.7547024999994</v>
      </c>
      <c r="S34" s="117">
        <f t="shared" si="10"/>
        <v>3408.1314267499993</v>
      </c>
      <c r="T34" s="117">
        <f t="shared" si="11"/>
        <v>332.50062699999995</v>
      </c>
      <c r="U34" s="150">
        <f t="shared" si="3"/>
        <v>5113.6933929464994</v>
      </c>
      <c r="V34" s="130">
        <f t="shared" si="12"/>
        <v>11511.337957053498</v>
      </c>
      <c r="W34" s="130">
        <f t="shared" si="13"/>
        <v>16625.031349999997</v>
      </c>
      <c r="X34" s="150">
        <f t="shared" si="14"/>
        <v>11511.337957053498</v>
      </c>
      <c r="Y34" s="150">
        <f t="shared" si="16"/>
        <v>0</v>
      </c>
      <c r="Z34" s="294"/>
      <c r="AA34" s="130">
        <f t="shared" si="17"/>
        <v>3145.107538888893</v>
      </c>
      <c r="AB34" s="243"/>
      <c r="AC34" s="25"/>
      <c r="AD34" s="238">
        <f t="shared" si="15"/>
        <v>0</v>
      </c>
      <c r="AE34" s="239"/>
    </row>
    <row r="35" spans="1:31" ht="18" customHeight="1">
      <c r="A35" s="341"/>
      <c r="B35" s="9"/>
      <c r="C35" s="346"/>
      <c r="D35" s="357" t="s">
        <v>116</v>
      </c>
      <c r="E35" s="358"/>
      <c r="F35" s="300" t="s">
        <v>17</v>
      </c>
      <c r="G35" s="301"/>
      <c r="H35" s="128">
        <f t="shared" si="4"/>
        <v>19770.138888888891</v>
      </c>
      <c r="I35" s="129">
        <f t="shared" si="5"/>
        <v>16625.031349999997</v>
      </c>
      <c r="J35" s="165">
        <v>83</v>
      </c>
      <c r="K35" s="130">
        <f t="shared" si="6"/>
        <v>16625.031349999997</v>
      </c>
      <c r="L35" s="166">
        <f t="shared" si="7"/>
        <v>2327.5043889999997</v>
      </c>
      <c r="M35" s="166">
        <f t="shared" si="8"/>
        <v>166.25031349999998</v>
      </c>
      <c r="N35" s="131">
        <f t="shared" si="9"/>
        <v>16625.031349999997</v>
      </c>
      <c r="O35" s="167">
        <v>0.15</v>
      </c>
      <c r="P35" s="131">
        <f t="shared" si="1"/>
        <v>126.18398794649998</v>
      </c>
      <c r="Q35" s="168"/>
      <c r="R35" s="128">
        <f t="shared" si="2"/>
        <v>2493.7547024999994</v>
      </c>
      <c r="S35" s="117">
        <f t="shared" si="10"/>
        <v>3408.1314267499993</v>
      </c>
      <c r="T35" s="117">
        <f t="shared" si="11"/>
        <v>332.50062699999995</v>
      </c>
      <c r="U35" s="150">
        <f t="shared" si="3"/>
        <v>5113.6933929464994</v>
      </c>
      <c r="V35" s="130">
        <f t="shared" si="12"/>
        <v>11511.337957053498</v>
      </c>
      <c r="W35" s="130">
        <f t="shared" si="13"/>
        <v>16625.031349999997</v>
      </c>
      <c r="X35" s="150">
        <f t="shared" si="14"/>
        <v>11511.337957053498</v>
      </c>
      <c r="Y35" s="150">
        <f t="shared" si="16"/>
        <v>0</v>
      </c>
      <c r="Z35" s="294"/>
      <c r="AA35" s="130">
        <f t="shared" si="17"/>
        <v>3145.107538888893</v>
      </c>
      <c r="AB35" s="243"/>
      <c r="AC35" s="25"/>
      <c r="AD35" s="238">
        <f t="shared" si="15"/>
        <v>0</v>
      </c>
      <c r="AE35" s="239"/>
    </row>
    <row r="36" spans="1:31" ht="18" customHeight="1">
      <c r="A36" s="341"/>
      <c r="B36" s="9"/>
      <c r="C36" s="346"/>
      <c r="D36" s="357"/>
      <c r="E36" s="358"/>
      <c r="F36" s="300"/>
      <c r="G36" s="301"/>
      <c r="H36" s="128">
        <f t="shared" si="4"/>
        <v>0</v>
      </c>
      <c r="I36" s="129">
        <f t="shared" si="5"/>
        <v>0</v>
      </c>
      <c r="J36" s="165"/>
      <c r="K36" s="130">
        <f t="shared" si="6"/>
        <v>0</v>
      </c>
      <c r="L36" s="166">
        <f t="shared" si="7"/>
        <v>0</v>
      </c>
      <c r="M36" s="166">
        <f t="shared" si="8"/>
        <v>0</v>
      </c>
      <c r="N36" s="131">
        <f t="shared" si="9"/>
        <v>0</v>
      </c>
      <c r="O36" s="167"/>
      <c r="P36" s="131">
        <f t="shared" si="1"/>
        <v>0</v>
      </c>
      <c r="Q36" s="168"/>
      <c r="R36" s="128">
        <f t="shared" si="2"/>
        <v>0</v>
      </c>
      <c r="S36" s="117">
        <f t="shared" si="10"/>
        <v>0</v>
      </c>
      <c r="T36" s="117">
        <f t="shared" si="11"/>
        <v>0</v>
      </c>
      <c r="U36" s="150">
        <f t="shared" si="3"/>
        <v>0</v>
      </c>
      <c r="V36" s="130">
        <f t="shared" si="12"/>
        <v>0</v>
      </c>
      <c r="W36" s="130">
        <f t="shared" si="13"/>
        <v>0</v>
      </c>
      <c r="X36" s="150">
        <f t="shared" si="14"/>
        <v>0</v>
      </c>
      <c r="Y36" s="150">
        <f t="shared" si="16"/>
        <v>0</v>
      </c>
      <c r="Z36" s="294"/>
      <c r="AA36" s="130">
        <f t="shared" si="17"/>
        <v>0</v>
      </c>
      <c r="AB36" s="243"/>
      <c r="AC36" s="25"/>
      <c r="AD36" s="238">
        <f t="shared" si="15"/>
        <v>0</v>
      </c>
      <c r="AE36" s="239"/>
    </row>
    <row r="37" spans="1:31" ht="18" customHeight="1">
      <c r="A37" s="341"/>
      <c r="B37" s="9"/>
      <c r="C37" s="346"/>
      <c r="D37" s="357"/>
      <c r="E37" s="358"/>
      <c r="F37" s="300"/>
      <c r="G37" s="301"/>
      <c r="H37" s="128">
        <f t="shared" si="4"/>
        <v>0</v>
      </c>
      <c r="I37" s="129">
        <f t="shared" si="5"/>
        <v>0</v>
      </c>
      <c r="J37" s="165"/>
      <c r="K37" s="130">
        <f t="shared" si="6"/>
        <v>0</v>
      </c>
      <c r="L37" s="166">
        <f t="shared" si="7"/>
        <v>0</v>
      </c>
      <c r="M37" s="166">
        <f t="shared" si="8"/>
        <v>0</v>
      </c>
      <c r="N37" s="131">
        <f t="shared" si="9"/>
        <v>0</v>
      </c>
      <c r="O37" s="167"/>
      <c r="P37" s="131">
        <f t="shared" si="1"/>
        <v>0</v>
      </c>
      <c r="Q37" s="168"/>
      <c r="R37" s="128">
        <f t="shared" si="2"/>
        <v>0</v>
      </c>
      <c r="S37" s="117">
        <f t="shared" si="10"/>
        <v>0</v>
      </c>
      <c r="T37" s="117">
        <f t="shared" si="11"/>
        <v>0</v>
      </c>
      <c r="U37" s="150">
        <f t="shared" si="3"/>
        <v>0</v>
      </c>
      <c r="V37" s="130">
        <f t="shared" si="12"/>
        <v>0</v>
      </c>
      <c r="W37" s="130">
        <f t="shared" si="13"/>
        <v>0</v>
      </c>
      <c r="X37" s="150">
        <f t="shared" si="14"/>
        <v>0</v>
      </c>
      <c r="Y37" s="150">
        <f t="shared" si="16"/>
        <v>0</v>
      </c>
      <c r="Z37" s="294"/>
      <c r="AA37" s="130">
        <f t="shared" si="17"/>
        <v>0</v>
      </c>
      <c r="AB37" s="243"/>
      <c r="AC37" s="25"/>
      <c r="AD37" s="238">
        <f t="shared" si="15"/>
        <v>0</v>
      </c>
      <c r="AE37" s="239"/>
    </row>
    <row r="38" spans="1:31" ht="18" customHeight="1">
      <c r="A38" s="341"/>
      <c r="B38" s="9"/>
      <c r="C38" s="346"/>
      <c r="D38" s="357"/>
      <c r="E38" s="358"/>
      <c r="F38" s="300"/>
      <c r="G38" s="301"/>
      <c r="H38" s="128">
        <f t="shared" si="4"/>
        <v>0</v>
      </c>
      <c r="I38" s="129">
        <f t="shared" si="5"/>
        <v>0</v>
      </c>
      <c r="J38" s="165"/>
      <c r="K38" s="130">
        <f t="shared" si="6"/>
        <v>0</v>
      </c>
      <c r="L38" s="166">
        <f t="shared" si="7"/>
        <v>0</v>
      </c>
      <c r="M38" s="166">
        <f t="shared" si="8"/>
        <v>0</v>
      </c>
      <c r="N38" s="131">
        <f t="shared" si="9"/>
        <v>0</v>
      </c>
      <c r="O38" s="167"/>
      <c r="P38" s="131">
        <f t="shared" si="1"/>
        <v>0</v>
      </c>
      <c r="Q38" s="168"/>
      <c r="R38" s="128">
        <f t="shared" si="2"/>
        <v>0</v>
      </c>
      <c r="S38" s="117">
        <f t="shared" si="10"/>
        <v>0</v>
      </c>
      <c r="T38" s="117">
        <f t="shared" si="11"/>
        <v>0</v>
      </c>
      <c r="U38" s="150">
        <f t="shared" si="3"/>
        <v>0</v>
      </c>
      <c r="V38" s="130">
        <f t="shared" si="12"/>
        <v>0</v>
      </c>
      <c r="W38" s="130">
        <f t="shared" si="13"/>
        <v>0</v>
      </c>
      <c r="X38" s="150">
        <f t="shared" si="14"/>
        <v>0</v>
      </c>
      <c r="Y38" s="150">
        <f t="shared" si="16"/>
        <v>0</v>
      </c>
      <c r="Z38" s="294"/>
      <c r="AA38" s="130">
        <f t="shared" si="17"/>
        <v>0</v>
      </c>
      <c r="AB38" s="243"/>
      <c r="AC38" s="25"/>
      <c r="AD38" s="238">
        <f t="shared" si="15"/>
        <v>0</v>
      </c>
      <c r="AE38" s="239"/>
    </row>
    <row r="39" spans="1:31" ht="18" customHeight="1">
      <c r="A39" s="341"/>
      <c r="B39" s="9"/>
      <c r="C39" s="346"/>
      <c r="D39" s="357"/>
      <c r="E39" s="358"/>
      <c r="F39" s="300"/>
      <c r="G39" s="301"/>
      <c r="H39" s="128">
        <f t="shared" si="4"/>
        <v>0</v>
      </c>
      <c r="I39" s="129">
        <f t="shared" si="5"/>
        <v>0</v>
      </c>
      <c r="J39" s="165"/>
      <c r="K39" s="130">
        <f t="shared" si="6"/>
        <v>0</v>
      </c>
      <c r="L39" s="166">
        <f t="shared" si="7"/>
        <v>0</v>
      </c>
      <c r="M39" s="166">
        <f t="shared" si="8"/>
        <v>0</v>
      </c>
      <c r="N39" s="131">
        <f t="shared" si="9"/>
        <v>0</v>
      </c>
      <c r="O39" s="167"/>
      <c r="P39" s="131">
        <f t="shared" si="1"/>
        <v>0</v>
      </c>
      <c r="Q39" s="168"/>
      <c r="R39" s="128">
        <f t="shared" si="2"/>
        <v>0</v>
      </c>
      <c r="S39" s="117">
        <f t="shared" si="10"/>
        <v>0</v>
      </c>
      <c r="T39" s="117">
        <f t="shared" si="11"/>
        <v>0</v>
      </c>
      <c r="U39" s="150">
        <f t="shared" si="3"/>
        <v>0</v>
      </c>
      <c r="V39" s="130">
        <f t="shared" si="12"/>
        <v>0</v>
      </c>
      <c r="W39" s="130">
        <f t="shared" si="13"/>
        <v>0</v>
      </c>
      <c r="X39" s="150">
        <f t="shared" si="14"/>
        <v>0</v>
      </c>
      <c r="Y39" s="150">
        <f t="shared" si="16"/>
        <v>0</v>
      </c>
      <c r="Z39" s="294"/>
      <c r="AA39" s="130">
        <f t="shared" si="17"/>
        <v>0</v>
      </c>
      <c r="AB39" s="243"/>
      <c r="AC39" s="25"/>
      <c r="AD39" s="238">
        <f t="shared" si="15"/>
        <v>0</v>
      </c>
      <c r="AE39" s="239"/>
    </row>
    <row r="40" spans="1:31" ht="18" customHeight="1">
      <c r="A40" s="341"/>
      <c r="B40" s="9"/>
      <c r="C40" s="346"/>
      <c r="D40" s="357"/>
      <c r="E40" s="358"/>
      <c r="F40" s="300"/>
      <c r="G40" s="301"/>
      <c r="H40" s="128">
        <f t="shared" si="4"/>
        <v>0</v>
      </c>
      <c r="I40" s="129">
        <f t="shared" si="5"/>
        <v>0</v>
      </c>
      <c r="J40" s="165"/>
      <c r="K40" s="130">
        <f t="shared" si="6"/>
        <v>0</v>
      </c>
      <c r="L40" s="166">
        <f t="shared" si="7"/>
        <v>0</v>
      </c>
      <c r="M40" s="166">
        <f t="shared" si="8"/>
        <v>0</v>
      </c>
      <c r="N40" s="131">
        <f t="shared" si="9"/>
        <v>0</v>
      </c>
      <c r="O40" s="167"/>
      <c r="P40" s="131">
        <f t="shared" si="1"/>
        <v>0</v>
      </c>
      <c r="Q40" s="168"/>
      <c r="R40" s="128">
        <f t="shared" si="2"/>
        <v>0</v>
      </c>
      <c r="S40" s="117">
        <f t="shared" si="10"/>
        <v>0</v>
      </c>
      <c r="T40" s="117">
        <f t="shared" si="11"/>
        <v>0</v>
      </c>
      <c r="U40" s="150">
        <f t="shared" si="3"/>
        <v>0</v>
      </c>
      <c r="V40" s="130">
        <f t="shared" si="12"/>
        <v>0</v>
      </c>
      <c r="W40" s="130">
        <f t="shared" si="13"/>
        <v>0</v>
      </c>
      <c r="X40" s="150">
        <f t="shared" si="14"/>
        <v>0</v>
      </c>
      <c r="Y40" s="150">
        <f t="shared" si="16"/>
        <v>0</v>
      </c>
      <c r="Z40" s="294"/>
      <c r="AA40" s="130">
        <f t="shared" si="17"/>
        <v>0</v>
      </c>
      <c r="AB40" s="243"/>
      <c r="AC40" s="25"/>
      <c r="AD40" s="238">
        <f t="shared" si="15"/>
        <v>0</v>
      </c>
      <c r="AE40" s="239"/>
    </row>
    <row r="41" spans="1:31" ht="18" customHeight="1">
      <c r="A41" s="341"/>
      <c r="B41" s="9"/>
      <c r="C41" s="346"/>
      <c r="D41" s="357"/>
      <c r="E41" s="358"/>
      <c r="F41" s="300"/>
      <c r="G41" s="301"/>
      <c r="H41" s="128">
        <f t="shared" si="4"/>
        <v>0</v>
      </c>
      <c r="I41" s="129">
        <f t="shared" si="5"/>
        <v>0</v>
      </c>
      <c r="J41" s="165"/>
      <c r="K41" s="130">
        <f t="shared" si="6"/>
        <v>0</v>
      </c>
      <c r="L41" s="166">
        <f t="shared" si="7"/>
        <v>0</v>
      </c>
      <c r="M41" s="166">
        <f t="shared" si="8"/>
        <v>0</v>
      </c>
      <c r="N41" s="131">
        <f t="shared" si="9"/>
        <v>0</v>
      </c>
      <c r="O41" s="167"/>
      <c r="P41" s="131">
        <f t="shared" si="1"/>
        <v>0</v>
      </c>
      <c r="Q41" s="168"/>
      <c r="R41" s="128">
        <f t="shared" si="2"/>
        <v>0</v>
      </c>
      <c r="S41" s="117">
        <f t="shared" si="10"/>
        <v>0</v>
      </c>
      <c r="T41" s="117">
        <f t="shared" si="11"/>
        <v>0</v>
      </c>
      <c r="U41" s="150">
        <f t="shared" si="3"/>
        <v>0</v>
      </c>
      <c r="V41" s="130">
        <f t="shared" si="12"/>
        <v>0</v>
      </c>
      <c r="W41" s="130">
        <f t="shared" si="13"/>
        <v>0</v>
      </c>
      <c r="X41" s="150">
        <f t="shared" si="14"/>
        <v>0</v>
      </c>
      <c r="Y41" s="150">
        <f t="shared" si="16"/>
        <v>0</v>
      </c>
      <c r="Z41" s="294"/>
      <c r="AA41" s="130">
        <f t="shared" si="17"/>
        <v>0</v>
      </c>
      <c r="AB41" s="243"/>
      <c r="AC41" s="25"/>
      <c r="AD41" s="238">
        <f t="shared" si="15"/>
        <v>0</v>
      </c>
      <c r="AE41" s="239"/>
    </row>
    <row r="42" spans="1:31" ht="18" customHeight="1" thickBot="1">
      <c r="A42" s="341"/>
      <c r="B42" s="9"/>
      <c r="C42" s="347"/>
      <c r="D42" s="355"/>
      <c r="E42" s="356"/>
      <c r="F42" s="324"/>
      <c r="G42" s="325"/>
      <c r="H42" s="120">
        <f t="shared" si="4"/>
        <v>0</v>
      </c>
      <c r="I42" s="121">
        <f t="shared" si="5"/>
        <v>0</v>
      </c>
      <c r="J42" s="169"/>
      <c r="K42" s="122">
        <f t="shared" si="6"/>
        <v>0</v>
      </c>
      <c r="L42" s="170">
        <f t="shared" si="7"/>
        <v>0</v>
      </c>
      <c r="M42" s="170">
        <f t="shared" si="8"/>
        <v>0</v>
      </c>
      <c r="N42" s="125">
        <f t="shared" si="9"/>
        <v>0</v>
      </c>
      <c r="O42" s="171"/>
      <c r="P42" s="125">
        <f t="shared" si="1"/>
        <v>0</v>
      </c>
      <c r="Q42" s="161"/>
      <c r="R42" s="120">
        <f t="shared" si="2"/>
        <v>0</v>
      </c>
      <c r="S42" s="132">
        <f t="shared" si="10"/>
        <v>0</v>
      </c>
      <c r="T42" s="132">
        <f t="shared" si="11"/>
        <v>0</v>
      </c>
      <c r="U42" s="149">
        <f t="shared" si="3"/>
        <v>0</v>
      </c>
      <c r="V42" s="133">
        <f t="shared" si="12"/>
        <v>0</v>
      </c>
      <c r="W42" s="122">
        <f t="shared" si="13"/>
        <v>0</v>
      </c>
      <c r="X42" s="149">
        <f t="shared" si="14"/>
        <v>0</v>
      </c>
      <c r="Y42" s="149">
        <f>IF(V42-W42&gt;0,V42-W42,0)</f>
        <v>0</v>
      </c>
      <c r="Z42" s="295"/>
      <c r="AA42" s="122">
        <f t="shared" si="17"/>
        <v>0</v>
      </c>
      <c r="AB42" s="244"/>
      <c r="AC42" s="25"/>
      <c r="AD42" s="238">
        <f t="shared" si="15"/>
        <v>0</v>
      </c>
      <c r="AE42" s="239"/>
    </row>
    <row r="43" spans="1:31" ht="27" customHeight="1" thickBot="1">
      <c r="A43" s="2">
        <f>COUNTA(E43)</f>
        <v>0</v>
      </c>
      <c r="B43" s="2"/>
      <c r="C43" s="351" t="s">
        <v>1</v>
      </c>
      <c r="D43" s="352"/>
      <c r="E43" s="359"/>
      <c r="F43" s="359"/>
      <c r="G43" s="172"/>
      <c r="H43" s="212">
        <f>IF(E43&gt;0,I15,0)</f>
        <v>0</v>
      </c>
      <c r="I43" s="208"/>
      <c r="J43" s="173"/>
      <c r="K43" s="134"/>
      <c r="L43" s="174">
        <f t="shared" ref="L43:L48" si="18">IF(G43="SGK'lı",I43*$L$23,0)</f>
        <v>0</v>
      </c>
      <c r="M43" s="174">
        <f t="shared" ref="M43:M48" si="19">IF(G43="SGK'lı",I43*$M$23,0)</f>
        <v>0</v>
      </c>
      <c r="N43" s="116">
        <f t="shared" ref="N43:N48" si="20">IF(G43&gt;0,I43,0)</f>
        <v>0</v>
      </c>
      <c r="O43" s="175"/>
      <c r="P43" s="125">
        <f t="shared" si="1"/>
        <v>0</v>
      </c>
      <c r="Q43" s="176"/>
      <c r="R43" s="111">
        <f t="shared" si="2"/>
        <v>0</v>
      </c>
      <c r="S43" s="135">
        <f t="shared" ref="S43:S48" si="21">IF(AND(J43&gt;0,G43="SGK'lı"),K43*$S$23,IF(AND(J43&gt;0, F43="Koordinatör SGK'lı"), K43*$S$23,IF(AND(G43="SGK'lı", J43&lt;0.01), I43*$S$23,IF(AND(G43="Koordinatör SGK'lı", J43&lt;0.01), I43*$S$23,0))))</f>
        <v>0</v>
      </c>
      <c r="T43" s="135">
        <f t="shared" ref="T43:T48" si="22">IF(AND(J43&gt;0,G43="SGK'lı"),K43*$T$23,IF(AND(J43&gt;0, F43="Koordinatör SGK'lı"), K43*$T$23,IF(AND(G43="SGK'lı", J43&lt;0.01), I43*$T$23,IF(AND(G43="Koordinatör SGK'lı", J43&lt;0.01), I43*$T$23,0))))</f>
        <v>0</v>
      </c>
      <c r="U43" s="148">
        <f t="shared" si="3"/>
        <v>0</v>
      </c>
      <c r="V43" s="136">
        <f t="shared" si="12"/>
        <v>0</v>
      </c>
      <c r="W43" s="136">
        <f t="shared" ref="W43:W48" si="23">IF(H43&gt;$N$7*$X$11, $N$7*$X$11, H43)</f>
        <v>0</v>
      </c>
      <c r="X43" s="151">
        <f t="shared" si="14"/>
        <v>0</v>
      </c>
      <c r="Y43" s="222">
        <f>IF(V43-W43&gt;0,V43-W43,0)</f>
        <v>0</v>
      </c>
      <c r="Z43" s="223">
        <f>IF(A43=0,I15,Y43)</f>
        <v>5950</v>
      </c>
      <c r="AA43" s="229"/>
      <c r="AB43" s="233">
        <f>H43-I43</f>
        <v>0</v>
      </c>
      <c r="AC43" s="25"/>
      <c r="AD43" s="238">
        <f t="shared" ref="AD43:AD48" si="24">IF(AND(G43&gt;0,O43&lt;0.0001),"Gelir Ver.Oranı Gir.",0)</f>
        <v>0</v>
      </c>
      <c r="AE43" s="239"/>
    </row>
    <row r="44" spans="1:31" ht="18" customHeight="1">
      <c r="A44" s="342">
        <f>COUNTA(D44:D48)</f>
        <v>0</v>
      </c>
      <c r="B44" s="9"/>
      <c r="C44" s="348" t="s">
        <v>2</v>
      </c>
      <c r="D44" s="370"/>
      <c r="E44" s="354"/>
      <c r="F44" s="154"/>
      <c r="G44" s="154"/>
      <c r="H44" s="111">
        <f>IF(D44&gt;0,$I$16/$A$44,0)</f>
        <v>0</v>
      </c>
      <c r="I44" s="209"/>
      <c r="J44" s="177"/>
      <c r="K44" s="113"/>
      <c r="L44" s="163">
        <f t="shared" si="18"/>
        <v>0</v>
      </c>
      <c r="M44" s="163">
        <f t="shared" si="19"/>
        <v>0</v>
      </c>
      <c r="N44" s="116">
        <f t="shared" si="20"/>
        <v>0</v>
      </c>
      <c r="O44" s="178"/>
      <c r="P44" s="116">
        <f t="shared" si="1"/>
        <v>0</v>
      </c>
      <c r="Q44" s="159"/>
      <c r="R44" s="111">
        <f t="shared" si="2"/>
        <v>0</v>
      </c>
      <c r="S44" s="137">
        <f t="shared" si="21"/>
        <v>0</v>
      </c>
      <c r="T44" s="137">
        <f t="shared" si="22"/>
        <v>0</v>
      </c>
      <c r="U44" s="148">
        <f t="shared" si="3"/>
        <v>0</v>
      </c>
      <c r="V44" s="113">
        <f t="shared" si="12"/>
        <v>0</v>
      </c>
      <c r="W44" s="113">
        <f t="shared" si="23"/>
        <v>0</v>
      </c>
      <c r="X44" s="148">
        <f t="shared" si="14"/>
        <v>0</v>
      </c>
      <c r="Y44" s="148">
        <f>IF(V44-W44&gt;0,V44-W44,0)</f>
        <v>0</v>
      </c>
      <c r="Z44" s="296">
        <f>IF(A44=0,I16,SUM(Y27:Y42))</f>
        <v>11900</v>
      </c>
      <c r="AA44" s="113">
        <f>H44-I44</f>
        <v>0</v>
      </c>
      <c r="AB44" s="299"/>
      <c r="AC44" s="25"/>
      <c r="AD44" s="238">
        <f t="shared" si="24"/>
        <v>0</v>
      </c>
      <c r="AE44" s="239"/>
    </row>
    <row r="45" spans="1:31" ht="18" customHeight="1">
      <c r="A45" s="342"/>
      <c r="B45" s="9"/>
      <c r="C45" s="349"/>
      <c r="D45" s="368"/>
      <c r="E45" s="358"/>
      <c r="F45" s="155"/>
      <c r="G45" s="155"/>
      <c r="H45" s="128">
        <f t="shared" ref="H45:H48" si="25">IF(D45&gt;0,$I$16/$A$44,0)</f>
        <v>0</v>
      </c>
      <c r="I45" s="210"/>
      <c r="J45" s="179"/>
      <c r="K45" s="130"/>
      <c r="L45" s="166">
        <f t="shared" si="18"/>
        <v>0</v>
      </c>
      <c r="M45" s="166">
        <f t="shared" si="19"/>
        <v>0</v>
      </c>
      <c r="N45" s="131">
        <f t="shared" si="20"/>
        <v>0</v>
      </c>
      <c r="O45" s="180"/>
      <c r="P45" s="131">
        <f t="shared" si="1"/>
        <v>0</v>
      </c>
      <c r="Q45" s="168"/>
      <c r="R45" s="128">
        <f t="shared" si="2"/>
        <v>0</v>
      </c>
      <c r="S45" s="117">
        <f t="shared" si="21"/>
        <v>0</v>
      </c>
      <c r="T45" s="117">
        <f t="shared" si="22"/>
        <v>0</v>
      </c>
      <c r="U45" s="150">
        <f t="shared" si="3"/>
        <v>0</v>
      </c>
      <c r="V45" s="130">
        <f t="shared" si="12"/>
        <v>0</v>
      </c>
      <c r="W45" s="130">
        <f t="shared" si="23"/>
        <v>0</v>
      </c>
      <c r="X45" s="150">
        <f t="shared" si="14"/>
        <v>0</v>
      </c>
      <c r="Y45" s="150">
        <f t="shared" ref="Y45:Y48" si="26">IF(V45-W45&gt;0,V45-W45,0)</f>
        <v>0</v>
      </c>
      <c r="Z45" s="297"/>
      <c r="AA45" s="130">
        <f t="shared" ref="AA45:AA48" si="27">H45-I45</f>
        <v>0</v>
      </c>
      <c r="AB45" s="243"/>
      <c r="AC45" s="25"/>
      <c r="AD45" s="238">
        <f t="shared" si="24"/>
        <v>0</v>
      </c>
      <c r="AE45" s="239"/>
    </row>
    <row r="46" spans="1:31" ht="18" customHeight="1">
      <c r="A46" s="342"/>
      <c r="B46" s="9"/>
      <c r="C46" s="349"/>
      <c r="D46" s="368"/>
      <c r="E46" s="358"/>
      <c r="F46" s="155"/>
      <c r="G46" s="155"/>
      <c r="H46" s="128">
        <f t="shared" si="25"/>
        <v>0</v>
      </c>
      <c r="I46" s="210"/>
      <c r="J46" s="179"/>
      <c r="K46" s="130"/>
      <c r="L46" s="166">
        <f t="shared" si="18"/>
        <v>0</v>
      </c>
      <c r="M46" s="166">
        <f t="shared" si="19"/>
        <v>0</v>
      </c>
      <c r="N46" s="131">
        <f t="shared" si="20"/>
        <v>0</v>
      </c>
      <c r="O46" s="180"/>
      <c r="P46" s="131">
        <f t="shared" si="1"/>
        <v>0</v>
      </c>
      <c r="Q46" s="168"/>
      <c r="R46" s="128">
        <f t="shared" si="2"/>
        <v>0</v>
      </c>
      <c r="S46" s="117">
        <f t="shared" si="21"/>
        <v>0</v>
      </c>
      <c r="T46" s="117">
        <f t="shared" si="22"/>
        <v>0</v>
      </c>
      <c r="U46" s="150">
        <f t="shared" si="3"/>
        <v>0</v>
      </c>
      <c r="V46" s="130">
        <f t="shared" si="12"/>
        <v>0</v>
      </c>
      <c r="W46" s="130">
        <f t="shared" si="23"/>
        <v>0</v>
      </c>
      <c r="X46" s="150">
        <f t="shared" si="14"/>
        <v>0</v>
      </c>
      <c r="Y46" s="150">
        <f t="shared" si="26"/>
        <v>0</v>
      </c>
      <c r="Z46" s="297"/>
      <c r="AA46" s="130">
        <f t="shared" si="27"/>
        <v>0</v>
      </c>
      <c r="AB46" s="243"/>
      <c r="AC46" s="25"/>
      <c r="AD46" s="238">
        <f t="shared" si="24"/>
        <v>0</v>
      </c>
      <c r="AE46" s="239"/>
    </row>
    <row r="47" spans="1:31" ht="18" customHeight="1">
      <c r="A47" s="342"/>
      <c r="B47" s="9"/>
      <c r="C47" s="349"/>
      <c r="D47" s="368"/>
      <c r="E47" s="358"/>
      <c r="F47" s="155"/>
      <c r="G47" s="155"/>
      <c r="H47" s="128">
        <f t="shared" si="25"/>
        <v>0</v>
      </c>
      <c r="I47" s="210"/>
      <c r="J47" s="179"/>
      <c r="K47" s="130"/>
      <c r="L47" s="166">
        <f t="shared" si="18"/>
        <v>0</v>
      </c>
      <c r="M47" s="166">
        <f t="shared" si="19"/>
        <v>0</v>
      </c>
      <c r="N47" s="131">
        <f t="shared" si="20"/>
        <v>0</v>
      </c>
      <c r="O47" s="180"/>
      <c r="P47" s="131">
        <f t="shared" si="1"/>
        <v>0</v>
      </c>
      <c r="Q47" s="168"/>
      <c r="R47" s="128">
        <f t="shared" si="2"/>
        <v>0</v>
      </c>
      <c r="S47" s="117">
        <f t="shared" si="21"/>
        <v>0</v>
      </c>
      <c r="T47" s="117">
        <f t="shared" si="22"/>
        <v>0</v>
      </c>
      <c r="U47" s="150">
        <f t="shared" si="3"/>
        <v>0</v>
      </c>
      <c r="V47" s="130">
        <f t="shared" si="12"/>
        <v>0</v>
      </c>
      <c r="W47" s="130">
        <f t="shared" si="23"/>
        <v>0</v>
      </c>
      <c r="X47" s="150">
        <f t="shared" si="14"/>
        <v>0</v>
      </c>
      <c r="Y47" s="150">
        <f t="shared" si="26"/>
        <v>0</v>
      </c>
      <c r="Z47" s="297"/>
      <c r="AA47" s="130">
        <f t="shared" si="27"/>
        <v>0</v>
      </c>
      <c r="AB47" s="243"/>
      <c r="AC47" s="25"/>
      <c r="AD47" s="238">
        <f t="shared" si="24"/>
        <v>0</v>
      </c>
      <c r="AE47" s="239"/>
    </row>
    <row r="48" spans="1:31" ht="18" customHeight="1" thickBot="1">
      <c r="A48" s="342"/>
      <c r="B48" s="9"/>
      <c r="C48" s="350"/>
      <c r="D48" s="369"/>
      <c r="E48" s="356"/>
      <c r="F48" s="156"/>
      <c r="G48" s="156"/>
      <c r="H48" s="120">
        <f t="shared" si="25"/>
        <v>0</v>
      </c>
      <c r="I48" s="211"/>
      <c r="J48" s="181"/>
      <c r="K48" s="122"/>
      <c r="L48" s="170">
        <f t="shared" si="18"/>
        <v>0</v>
      </c>
      <c r="M48" s="170">
        <f t="shared" si="19"/>
        <v>0</v>
      </c>
      <c r="N48" s="125">
        <f t="shared" si="20"/>
        <v>0</v>
      </c>
      <c r="O48" s="182"/>
      <c r="P48" s="125">
        <f t="shared" si="1"/>
        <v>0</v>
      </c>
      <c r="Q48" s="161"/>
      <c r="R48" s="120">
        <f t="shared" si="2"/>
        <v>0</v>
      </c>
      <c r="S48" s="127">
        <f t="shared" si="21"/>
        <v>0</v>
      </c>
      <c r="T48" s="127">
        <f t="shared" si="22"/>
        <v>0</v>
      </c>
      <c r="U48" s="149">
        <f t="shared" si="3"/>
        <v>0</v>
      </c>
      <c r="V48" s="122">
        <f t="shared" si="12"/>
        <v>0</v>
      </c>
      <c r="W48" s="122">
        <f t="shared" si="23"/>
        <v>0</v>
      </c>
      <c r="X48" s="149">
        <f t="shared" si="14"/>
        <v>0</v>
      </c>
      <c r="Y48" s="149">
        <f t="shared" si="26"/>
        <v>0</v>
      </c>
      <c r="Z48" s="298"/>
      <c r="AA48" s="122">
        <f t="shared" si="27"/>
        <v>0</v>
      </c>
      <c r="AB48" s="244"/>
      <c r="AC48" s="25"/>
      <c r="AD48" s="238">
        <f t="shared" si="24"/>
        <v>0</v>
      </c>
      <c r="AE48" s="239"/>
    </row>
    <row r="49" spans="3:31" ht="19.5" customHeight="1" thickBot="1">
      <c r="C49" s="106"/>
      <c r="D49" s="107"/>
      <c r="E49" s="107"/>
      <c r="F49" s="107"/>
      <c r="G49" s="107"/>
      <c r="H49" s="413"/>
      <c r="I49" s="413"/>
      <c r="J49" s="237">
        <f>ROUNDDOWN(SUM(J27:J42)/A27,0)</f>
        <v>66</v>
      </c>
      <c r="K49" s="414" t="s">
        <v>117</v>
      </c>
      <c r="L49" s="414"/>
      <c r="M49" s="415"/>
      <c r="N49" s="415"/>
      <c r="O49" s="146"/>
      <c r="P49" s="146"/>
      <c r="Q49" s="146"/>
      <c r="R49" s="146"/>
      <c r="S49" s="304" t="s">
        <v>90</v>
      </c>
      <c r="T49" s="305"/>
      <c r="U49" s="145">
        <f>SUM(U24:U48)</f>
        <v>35587.740539274499</v>
      </c>
      <c r="V49" s="302" t="s">
        <v>91</v>
      </c>
      <c r="W49" s="303"/>
      <c r="X49" s="145">
        <f>SUM(X24:X48)</f>
        <v>82776.615616419935</v>
      </c>
      <c r="Y49" s="145"/>
      <c r="Z49" s="145">
        <f>SUM(Z24:Z48)</f>
        <v>17850</v>
      </c>
      <c r="AA49" s="145"/>
      <c r="AB49" s="145">
        <f>SUM(AB24:AB48)</f>
        <v>158903.69939986113</v>
      </c>
      <c r="AC49" s="26"/>
      <c r="AD49" s="26"/>
      <c r="AE49" s="26"/>
    </row>
    <row r="50" spans="3:31" ht="22.5" customHeight="1">
      <c r="C50" s="186"/>
      <c r="D50" s="187"/>
      <c r="E50" s="187"/>
      <c r="F50" s="213"/>
      <c r="G50" s="282" t="s">
        <v>101</v>
      </c>
      <c r="H50" s="283"/>
      <c r="I50" s="283"/>
      <c r="J50" s="283"/>
      <c r="K50" s="284"/>
      <c r="L50" s="183"/>
      <c r="M50" s="183"/>
      <c r="N50" s="183"/>
      <c r="O50" s="183"/>
      <c r="P50" s="183"/>
      <c r="Q50" s="183"/>
      <c r="R50" s="183"/>
      <c r="S50" s="188"/>
      <c r="T50" s="188"/>
      <c r="U50" s="189"/>
      <c r="V50" s="190"/>
      <c r="W50" s="191"/>
      <c r="X50" s="189"/>
      <c r="Y50" s="189"/>
      <c r="Z50" s="189"/>
      <c r="AA50" s="189"/>
      <c r="AB50" s="189"/>
      <c r="AC50" s="26"/>
      <c r="AD50" s="26"/>
      <c r="AE50" s="26"/>
    </row>
    <row r="51" spans="3:31" ht="22.5" customHeight="1">
      <c r="C51" s="186"/>
      <c r="D51" s="187"/>
      <c r="E51" s="187"/>
      <c r="F51" s="198"/>
      <c r="G51" s="285"/>
      <c r="H51" s="286"/>
      <c r="I51" s="286"/>
      <c r="J51" s="286"/>
      <c r="K51" s="287"/>
      <c r="L51" s="183"/>
      <c r="M51" s="183"/>
      <c r="N51" s="183"/>
      <c r="O51" s="183"/>
      <c r="P51" s="183"/>
      <c r="Q51" s="183"/>
      <c r="R51" s="183"/>
      <c r="S51" s="188"/>
      <c r="T51" s="188"/>
      <c r="U51" s="189"/>
      <c r="V51" s="190"/>
      <c r="W51" s="191"/>
      <c r="X51" s="189"/>
      <c r="Y51" s="189"/>
      <c r="Z51" s="189"/>
      <c r="AA51" s="189"/>
      <c r="AB51" s="189"/>
      <c r="AC51" s="26"/>
      <c r="AD51" s="26"/>
      <c r="AE51" s="26"/>
    </row>
    <row r="52" spans="3:31" ht="22.5" customHeight="1">
      <c r="C52" s="186"/>
      <c r="D52" s="187"/>
      <c r="E52" s="187"/>
      <c r="F52" s="198"/>
      <c r="G52" s="285"/>
      <c r="H52" s="286"/>
      <c r="I52" s="286"/>
      <c r="J52" s="286"/>
      <c r="K52" s="287"/>
      <c r="L52" s="197"/>
      <c r="M52" s="197"/>
      <c r="N52" s="197"/>
      <c r="O52" s="197"/>
      <c r="P52" s="197"/>
      <c r="Q52" s="197"/>
      <c r="R52" s="197"/>
      <c r="S52" s="188"/>
      <c r="T52" s="188"/>
      <c r="U52" s="189"/>
      <c r="V52" s="190"/>
      <c r="W52" s="191"/>
      <c r="X52" s="189"/>
      <c r="Y52" s="189"/>
      <c r="Z52" s="189"/>
      <c r="AA52" s="189"/>
      <c r="AB52" s="189"/>
      <c r="AC52" s="26"/>
      <c r="AD52" s="26"/>
      <c r="AE52" s="26"/>
    </row>
    <row r="53" spans="3:31">
      <c r="G53" s="288"/>
      <c r="H53" s="289"/>
      <c r="I53" s="289"/>
      <c r="J53" s="289"/>
      <c r="K53" s="290"/>
    </row>
    <row r="54" spans="3:31">
      <c r="G54" s="291"/>
      <c r="H54" s="291"/>
      <c r="I54" s="291"/>
      <c r="J54" s="291"/>
      <c r="K54" s="291"/>
    </row>
    <row r="55" spans="3:31">
      <c r="G55" s="292"/>
      <c r="H55" s="292"/>
      <c r="I55" s="292"/>
      <c r="J55" s="292"/>
      <c r="K55" s="292"/>
    </row>
    <row r="56" spans="3:31" ht="13.5" thickBot="1">
      <c r="X56" s="336"/>
      <c r="Y56" s="336"/>
      <c r="Z56" s="319"/>
      <c r="AA56" s="319"/>
      <c r="AB56" s="319"/>
      <c r="AC56" s="199"/>
    </row>
    <row r="57" spans="3:31" hidden="1">
      <c r="S57" s="13"/>
      <c r="T57" s="13"/>
      <c r="U57" s="13"/>
      <c r="V57" s="13"/>
      <c r="W57" s="13"/>
      <c r="X57" s="319"/>
      <c r="Y57" s="319"/>
      <c r="Z57" s="319"/>
      <c r="AA57" s="319"/>
      <c r="AB57" s="319"/>
      <c r="AC57" s="199"/>
      <c r="AD57" s="13"/>
      <c r="AE57" s="13"/>
    </row>
    <row r="58" spans="3:31" hidden="1">
      <c r="S58" s="10"/>
      <c r="T58" s="10"/>
      <c r="U58" s="10"/>
      <c r="V58" s="10"/>
      <c r="W58" s="10"/>
      <c r="X58" s="319"/>
      <c r="Y58" s="319"/>
      <c r="Z58" s="319"/>
      <c r="AA58" s="319"/>
      <c r="AB58" s="319"/>
      <c r="AC58" s="199"/>
      <c r="AD58" s="10"/>
      <c r="AE58" s="10"/>
    </row>
    <row r="59" spans="3:31" ht="14.25" hidden="1">
      <c r="D59" s="319"/>
      <c r="E59" s="319"/>
      <c r="F59" s="319"/>
      <c r="S59" s="16"/>
      <c r="T59" s="16"/>
      <c r="U59" s="16"/>
      <c r="V59" s="16"/>
      <c r="W59" s="16"/>
      <c r="X59" s="372"/>
      <c r="Y59" s="372"/>
      <c r="Z59" s="373"/>
      <c r="AA59" s="373"/>
      <c r="AB59" s="373"/>
      <c r="AC59" s="199"/>
      <c r="AD59" s="10"/>
      <c r="AE59" s="10"/>
    </row>
    <row r="60" spans="3:31" ht="14.25" hidden="1">
      <c r="D60" s="320"/>
      <c r="E60" s="320"/>
      <c r="F60" s="320"/>
      <c r="S60" s="17"/>
      <c r="T60" s="17"/>
      <c r="U60" s="17"/>
      <c r="V60" s="17"/>
      <c r="W60" s="17"/>
      <c r="X60" s="371"/>
      <c r="Y60" s="371"/>
      <c r="Z60" s="319"/>
      <c r="AA60" s="319"/>
      <c r="AB60" s="319"/>
      <c r="AC60" s="199"/>
      <c r="AD60" s="11"/>
      <c r="AE60" s="11"/>
    </row>
    <row r="61" spans="3:31" ht="13.5" hidden="1">
      <c r="D61" s="371"/>
      <c r="E61" s="371"/>
      <c r="F61" s="371"/>
      <c r="S61" s="18"/>
      <c r="T61" s="18"/>
      <c r="U61" s="18"/>
      <c r="V61" s="18"/>
      <c r="W61" s="18"/>
      <c r="X61" s="16"/>
      <c r="Y61" s="199"/>
      <c r="Z61" s="18"/>
      <c r="AA61" s="200"/>
      <c r="AB61" s="18"/>
      <c r="AC61" s="200"/>
      <c r="AD61" s="12"/>
      <c r="AE61" s="12"/>
    </row>
    <row r="62" spans="3:31" hidden="1">
      <c r="D62" s="319"/>
      <c r="E62" s="319"/>
      <c r="F62" s="319"/>
      <c r="S62" s="10"/>
      <c r="T62" s="10"/>
      <c r="U62" s="10"/>
      <c r="V62" s="10"/>
      <c r="W62" s="10"/>
      <c r="X62" s="10"/>
      <c r="Y62" s="199"/>
      <c r="Z62" s="10"/>
      <c r="AA62" s="199"/>
      <c r="AB62" s="10"/>
      <c r="AC62" s="199"/>
      <c r="AD62" s="10"/>
      <c r="AE62" s="10"/>
    </row>
    <row r="63" spans="3:31" hidden="1">
      <c r="S63" s="10"/>
      <c r="T63" s="10"/>
      <c r="U63" s="10"/>
      <c r="V63" s="10"/>
      <c r="W63" s="10"/>
      <c r="X63" s="10"/>
      <c r="Y63" s="199"/>
      <c r="Z63" s="10"/>
      <c r="AA63" s="199"/>
      <c r="AB63" s="10"/>
      <c r="AC63" s="199"/>
      <c r="AD63" s="10"/>
      <c r="AE63" s="10"/>
    </row>
    <row r="64" spans="3:31" hidden="1"/>
    <row r="65" spans="4:30" hidden="1"/>
    <row r="66" spans="4:30" ht="21.75" thickBot="1">
      <c r="D66" s="365" t="s">
        <v>76</v>
      </c>
      <c r="E66" s="366"/>
      <c r="F66" s="366"/>
      <c r="G66" s="234">
        <f>N12/G77</f>
        <v>66</v>
      </c>
      <c r="H66" s="235" t="s">
        <v>86</v>
      </c>
      <c r="I66" s="236"/>
      <c r="J66" s="79"/>
      <c r="K66" s="80"/>
      <c r="L66" s="80"/>
      <c r="M66" s="378" t="s">
        <v>118</v>
      </c>
      <c r="N66" s="379"/>
      <c r="O66" s="379"/>
      <c r="P66" s="379"/>
      <c r="Q66" s="83"/>
      <c r="R66" s="83"/>
      <c r="S66" s="84"/>
      <c r="T66" s="84"/>
      <c r="U66" s="85"/>
      <c r="V66" s="86"/>
      <c r="W66" s="362" t="s">
        <v>92</v>
      </c>
      <c r="X66" s="363"/>
      <c r="Y66" s="363"/>
      <c r="Z66" s="364"/>
      <c r="AA66" s="201"/>
      <c r="AB66" s="153">
        <f>U49+X49+Z49+AB49</f>
        <v>295118.05555555556</v>
      </c>
    </row>
    <row r="67" spans="4:30" ht="14.25">
      <c r="D67" s="360" t="s">
        <v>93</v>
      </c>
      <c r="E67" s="361"/>
      <c r="F67" s="361"/>
      <c r="G67" s="361"/>
      <c r="H67" s="361"/>
      <c r="I67" s="361"/>
      <c r="J67" s="80"/>
      <c r="K67" s="80"/>
      <c r="L67" s="80"/>
      <c r="M67" s="380"/>
      <c r="N67" s="380"/>
      <c r="O67" s="380"/>
      <c r="P67" s="380"/>
      <c r="Q67" s="81"/>
      <c r="R67" s="81"/>
      <c r="S67" s="86"/>
      <c r="T67" s="86"/>
      <c r="U67" s="86"/>
      <c r="V67" s="86"/>
      <c r="W67" s="86"/>
      <c r="X67" s="86"/>
      <c r="Y67" s="86"/>
      <c r="Z67" s="86"/>
      <c r="AA67" s="86"/>
      <c r="AB67" s="86"/>
    </row>
    <row r="68" spans="4:30" ht="14.25">
      <c r="D68" s="80"/>
      <c r="E68" s="80"/>
      <c r="F68" s="80"/>
      <c r="G68" s="80"/>
      <c r="H68" s="80"/>
      <c r="I68" s="80"/>
      <c r="J68" s="80"/>
      <c r="K68" s="80"/>
      <c r="L68" s="80"/>
      <c r="M68" s="380"/>
      <c r="N68" s="380"/>
      <c r="O68" s="380"/>
      <c r="P68" s="380"/>
      <c r="Q68" s="81"/>
      <c r="R68" s="81"/>
      <c r="S68" s="86"/>
      <c r="T68" s="86"/>
      <c r="U68" s="86"/>
      <c r="V68" s="86"/>
      <c r="W68" s="87"/>
      <c r="X68" s="88"/>
      <c r="Y68" s="88"/>
      <c r="Z68" s="88"/>
      <c r="AA68" s="88"/>
      <c r="AB68" s="152">
        <f>AB66-I17</f>
        <v>-2381.944444444438</v>
      </c>
    </row>
    <row r="69" spans="4:30" ht="14.25">
      <c r="D69" s="80"/>
      <c r="E69" s="80"/>
      <c r="F69" s="80"/>
      <c r="G69" s="80"/>
      <c r="H69" s="80"/>
      <c r="I69" s="80"/>
      <c r="J69" s="80"/>
      <c r="K69" s="80"/>
      <c r="L69" s="80"/>
      <c r="M69" s="80"/>
      <c r="N69" s="80"/>
      <c r="O69" s="81"/>
      <c r="P69" s="82"/>
      <c r="Q69" s="81"/>
      <c r="R69" s="81"/>
      <c r="S69" s="86"/>
      <c r="T69" s="86"/>
      <c r="U69" s="86"/>
      <c r="V69" s="86"/>
      <c r="W69" s="87"/>
      <c r="X69" s="89"/>
      <c r="Y69" s="89"/>
      <c r="Z69" s="90" t="s">
        <v>77</v>
      </c>
      <c r="AA69" s="90"/>
      <c r="AB69" s="91" t="str">
        <f>IF(AB68&gt;0,"hata",IF(AB68&lt;0,"hata","Hesap Doğru"))</f>
        <v>hata</v>
      </c>
    </row>
    <row r="70" spans="4:30" ht="14.25">
      <c r="D70" s="80"/>
      <c r="E70" s="80"/>
      <c r="F70" s="80"/>
      <c r="G70" s="80"/>
      <c r="H70" s="80"/>
      <c r="I70" s="80"/>
      <c r="J70" s="80"/>
      <c r="K70" s="80"/>
      <c r="L70" s="80"/>
      <c r="M70" s="80"/>
      <c r="N70" s="80"/>
      <c r="O70" s="81"/>
      <c r="P70" s="81"/>
      <c r="Q70" s="81"/>
      <c r="R70" s="81"/>
      <c r="S70" s="82"/>
      <c r="T70" s="82"/>
      <c r="U70" s="82"/>
      <c r="V70" s="82"/>
      <c r="W70" s="82"/>
      <c r="X70" s="82"/>
      <c r="Y70" s="82"/>
      <c r="Z70" s="82"/>
      <c r="AA70" s="82"/>
      <c r="AB70" s="82"/>
    </row>
    <row r="71" spans="4:30" ht="14.25">
      <c r="D71" s="80"/>
      <c r="E71" s="80"/>
      <c r="F71" s="80"/>
      <c r="G71" s="80"/>
      <c r="H71" s="80"/>
      <c r="I71" s="80"/>
      <c r="J71" s="80"/>
      <c r="K71" s="80"/>
      <c r="L71" s="80"/>
      <c r="M71" s="80"/>
      <c r="N71" s="80"/>
      <c r="O71" s="81"/>
      <c r="P71" s="81"/>
      <c r="Q71" s="81"/>
      <c r="R71" s="81"/>
      <c r="S71" s="82"/>
      <c r="T71" s="82"/>
      <c r="U71" s="82"/>
      <c r="V71" s="92"/>
      <c r="W71" s="82"/>
      <c r="X71" s="82"/>
      <c r="Y71" s="82"/>
      <c r="Z71" s="374" t="s">
        <v>102</v>
      </c>
      <c r="AA71" s="375"/>
      <c r="AB71" s="375"/>
      <c r="AC71" s="375"/>
      <c r="AD71" s="284"/>
    </row>
    <row r="72" spans="4:30" ht="14.25">
      <c r="D72" s="80"/>
      <c r="E72" s="93" t="s">
        <v>78</v>
      </c>
      <c r="F72" s="80"/>
      <c r="G72" s="80"/>
      <c r="H72" s="80"/>
      <c r="I72" s="80"/>
      <c r="J72" s="80"/>
      <c r="K72" s="80"/>
      <c r="L72" s="80"/>
      <c r="M72" s="80"/>
      <c r="N72" s="80"/>
      <c r="O72" s="83"/>
      <c r="P72" s="83"/>
      <c r="Q72" s="83"/>
      <c r="R72" s="83"/>
      <c r="S72" s="80"/>
      <c r="T72" s="80"/>
      <c r="U72" s="80"/>
      <c r="V72" s="80"/>
      <c r="W72" s="80"/>
      <c r="X72" s="80"/>
      <c r="Y72" s="80"/>
      <c r="Z72" s="376"/>
      <c r="AA72" s="377"/>
      <c r="AB72" s="377"/>
      <c r="AC72" s="377"/>
      <c r="AD72" s="287"/>
    </row>
    <row r="73" spans="4:30" ht="12.75" hidden="1" customHeight="1">
      <c r="D73" s="94"/>
      <c r="E73" s="95"/>
      <c r="F73" s="95"/>
      <c r="G73" s="94"/>
      <c r="H73" s="94"/>
      <c r="I73" s="94"/>
      <c r="J73" s="94"/>
      <c r="K73" s="94"/>
      <c r="L73" s="94"/>
      <c r="M73" s="94"/>
      <c r="N73" s="94"/>
      <c r="O73" s="96"/>
      <c r="P73" s="96"/>
      <c r="Q73" s="96"/>
      <c r="R73" s="96"/>
      <c r="S73" s="94"/>
      <c r="T73" s="94"/>
      <c r="U73" s="94"/>
      <c r="V73" s="94"/>
      <c r="W73" s="94"/>
      <c r="X73" s="94"/>
      <c r="Y73" s="94"/>
      <c r="Z73" s="376"/>
      <c r="AA73" s="377"/>
      <c r="AB73" s="377"/>
      <c r="AC73" s="377"/>
      <c r="AD73" s="287"/>
    </row>
    <row r="74" spans="4:30" ht="12.75" hidden="1" customHeight="1">
      <c r="D74" s="94"/>
      <c r="E74" s="94"/>
      <c r="F74" s="94"/>
      <c r="G74" s="94"/>
      <c r="H74" s="94"/>
      <c r="I74" s="94"/>
      <c r="J74" s="94"/>
      <c r="K74" s="94"/>
      <c r="L74" s="94"/>
      <c r="M74" s="94"/>
      <c r="N74" s="94"/>
      <c r="O74" s="96"/>
      <c r="P74" s="96"/>
      <c r="Q74" s="96"/>
      <c r="R74" s="96"/>
      <c r="S74" s="94"/>
      <c r="T74" s="94"/>
      <c r="U74" s="94"/>
      <c r="V74" s="94"/>
      <c r="W74" s="94"/>
      <c r="X74" s="94"/>
      <c r="Y74" s="94"/>
      <c r="Z74" s="285"/>
      <c r="AA74" s="286"/>
      <c r="AB74" s="286"/>
      <c r="AC74" s="286"/>
      <c r="AD74" s="287"/>
    </row>
    <row r="75" spans="4:30" ht="12.75" hidden="1" customHeight="1">
      <c r="D75" s="94"/>
      <c r="E75" s="94"/>
      <c r="F75" s="94" t="s">
        <v>79</v>
      </c>
      <c r="G75" s="96">
        <f>COUNTIF(F27:G42,"SGK'lı")</f>
        <v>3</v>
      </c>
      <c r="H75" s="97" t="s">
        <v>8</v>
      </c>
      <c r="I75" s="98">
        <f>IFERROR(VLOOKUP(H75,F27:I42,4,FALSE),0)</f>
        <v>16625.031349999997</v>
      </c>
      <c r="J75" s="94"/>
      <c r="K75" s="94"/>
      <c r="L75" s="94"/>
      <c r="M75" s="94"/>
      <c r="N75" s="94"/>
      <c r="O75" s="96"/>
      <c r="P75" s="96"/>
      <c r="Q75" s="96"/>
      <c r="R75" s="96"/>
      <c r="S75" s="94"/>
      <c r="T75" s="94"/>
      <c r="U75" s="94"/>
      <c r="V75" s="94"/>
      <c r="W75" s="94"/>
      <c r="X75" s="94"/>
      <c r="Y75" s="94"/>
      <c r="Z75" s="285"/>
      <c r="AA75" s="286"/>
      <c r="AB75" s="286"/>
      <c r="AC75" s="286"/>
      <c r="AD75" s="287"/>
    </row>
    <row r="76" spans="4:30" ht="12.75" hidden="1" customHeight="1">
      <c r="D76" s="94"/>
      <c r="E76" s="94"/>
      <c r="F76" s="94" t="s">
        <v>80</v>
      </c>
      <c r="G76" s="96">
        <f>COUNTIF(F27:G42,"Resmi Görevli")</f>
        <v>5</v>
      </c>
      <c r="H76" s="97" t="s">
        <v>81</v>
      </c>
      <c r="I76" s="99">
        <f>I75*G75</f>
        <v>49875.094049999992</v>
      </c>
      <c r="J76" s="94">
        <f>IF(I76&gt;0,(I76/L18)/G75,0)</f>
        <v>125.94720719696967</v>
      </c>
      <c r="K76" s="94"/>
      <c r="L76" s="94"/>
      <c r="M76" s="94"/>
      <c r="N76" s="94"/>
      <c r="O76" s="96"/>
      <c r="P76" s="96"/>
      <c r="Q76" s="96"/>
      <c r="R76" s="96"/>
      <c r="S76" s="94"/>
      <c r="T76" s="94"/>
      <c r="U76" s="94"/>
      <c r="V76" s="94"/>
      <c r="W76" s="94"/>
      <c r="X76" s="94"/>
      <c r="Y76" s="94"/>
      <c r="Z76" s="285"/>
      <c r="AA76" s="286"/>
      <c r="AB76" s="286"/>
      <c r="AC76" s="286"/>
      <c r="AD76" s="287"/>
    </row>
    <row r="77" spans="4:30" ht="12.75" hidden="1" customHeight="1">
      <c r="D77" s="94"/>
      <c r="E77" s="94"/>
      <c r="F77" s="94" t="s">
        <v>57</v>
      </c>
      <c r="G77" s="96">
        <f>G75+G76</f>
        <v>8</v>
      </c>
      <c r="H77" s="100" t="s">
        <v>7</v>
      </c>
      <c r="I77" s="101">
        <f>IFERROR(VLOOKUP(H77,F27:I42,4,FALSE),0)</f>
        <v>8673.9293999999991</v>
      </c>
      <c r="J77" s="94"/>
      <c r="K77" s="94"/>
      <c r="L77" s="94"/>
      <c r="M77" s="94"/>
      <c r="N77" s="94"/>
      <c r="O77" s="96"/>
      <c r="P77" s="96"/>
      <c r="Q77" s="96"/>
      <c r="R77" s="96"/>
      <c r="S77" s="94"/>
      <c r="T77" s="94"/>
      <c r="U77" s="94"/>
      <c r="V77" s="94"/>
      <c r="W77" s="94"/>
      <c r="X77" s="94"/>
      <c r="Y77" s="94"/>
      <c r="Z77" s="285"/>
      <c r="AA77" s="286"/>
      <c r="AB77" s="286"/>
      <c r="AC77" s="286"/>
      <c r="AD77" s="287"/>
    </row>
    <row r="78" spans="4:30" ht="12.75" hidden="1" customHeight="1">
      <c r="D78" s="94"/>
      <c r="E78" s="94"/>
      <c r="H78" s="100" t="s">
        <v>82</v>
      </c>
      <c r="I78" s="102">
        <f>I77*G76</f>
        <v>43369.646999999997</v>
      </c>
      <c r="J78" s="94">
        <f>IF(I78&gt;0,(I78/L18)/G76,0)</f>
        <v>65.711586363636357</v>
      </c>
      <c r="K78" s="94"/>
      <c r="L78" s="94"/>
      <c r="M78" s="94"/>
      <c r="N78" s="94"/>
      <c r="O78" s="96"/>
      <c r="P78" s="96"/>
      <c r="Q78" s="96"/>
      <c r="R78" s="96"/>
      <c r="S78" s="94"/>
      <c r="T78" s="94"/>
      <c r="U78" s="94"/>
      <c r="V78" s="94"/>
      <c r="W78" s="94"/>
      <c r="X78" s="94"/>
      <c r="Y78" s="94"/>
      <c r="Z78" s="285"/>
      <c r="AA78" s="286"/>
      <c r="AB78" s="286"/>
      <c r="AC78" s="286"/>
      <c r="AD78" s="287"/>
    </row>
    <row r="79" spans="4:30" ht="12.75" hidden="1" customHeight="1">
      <c r="D79" s="94"/>
      <c r="E79" s="94"/>
      <c r="F79" s="94"/>
      <c r="G79" s="94"/>
      <c r="H79" s="94"/>
      <c r="I79" s="94"/>
      <c r="J79" s="94"/>
      <c r="K79" s="94"/>
      <c r="L79" s="94"/>
      <c r="M79" s="94"/>
      <c r="N79" s="94"/>
      <c r="O79" s="96"/>
      <c r="P79" s="96"/>
      <c r="Q79" s="96"/>
      <c r="R79" s="96"/>
      <c r="S79" s="94"/>
      <c r="T79" s="94"/>
      <c r="U79" s="94"/>
      <c r="V79" s="94"/>
      <c r="W79" s="94"/>
      <c r="X79" s="94"/>
      <c r="Y79" s="94"/>
      <c r="Z79" s="285"/>
      <c r="AA79" s="286"/>
      <c r="AB79" s="286"/>
      <c r="AC79" s="286"/>
      <c r="AD79" s="287"/>
    </row>
    <row r="80" spans="4:30" ht="12.75" hidden="1" customHeight="1">
      <c r="D80" s="94"/>
      <c r="E80" s="94"/>
      <c r="F80" s="94" t="s">
        <v>83</v>
      </c>
      <c r="G80" s="94"/>
      <c r="H80" s="94"/>
      <c r="I80" s="94"/>
      <c r="J80" s="94"/>
      <c r="K80" s="94"/>
      <c r="L80" s="94"/>
      <c r="M80" s="94"/>
      <c r="N80" s="94"/>
      <c r="O80" s="96"/>
      <c r="P80" s="96"/>
      <c r="Q80" s="96"/>
      <c r="R80" s="96"/>
      <c r="S80" s="94"/>
      <c r="T80" s="94"/>
      <c r="U80" s="94"/>
      <c r="V80" s="94"/>
      <c r="W80" s="94"/>
      <c r="X80" s="94"/>
      <c r="Y80" s="94"/>
      <c r="Z80" s="285"/>
      <c r="AA80" s="286"/>
      <c r="AB80" s="286"/>
      <c r="AC80" s="286"/>
      <c r="AD80" s="287"/>
    </row>
    <row r="81" spans="4:30" ht="12.75" hidden="1" customHeight="1">
      <c r="D81" s="94"/>
      <c r="E81" s="94"/>
      <c r="F81" s="94" t="s">
        <v>7</v>
      </c>
      <c r="G81" s="94">
        <f ca="1">SUMIF(F27:G42,"resmi görevli",J27:J42)</f>
        <v>288</v>
      </c>
      <c r="H81" s="94"/>
      <c r="I81" s="94"/>
      <c r="J81" s="94"/>
      <c r="K81" s="94"/>
      <c r="L81" s="94"/>
      <c r="M81" s="94"/>
      <c r="N81" s="94"/>
      <c r="O81" s="96"/>
      <c r="P81" s="96"/>
      <c r="Q81" s="96"/>
      <c r="R81" s="96"/>
      <c r="S81" s="94"/>
      <c r="T81" s="94"/>
      <c r="U81" s="94"/>
      <c r="V81" s="94"/>
      <c r="W81" s="94"/>
      <c r="X81" s="94"/>
      <c r="Y81" s="94"/>
      <c r="Z81" s="285"/>
      <c r="AA81" s="286"/>
      <c r="AB81" s="286"/>
      <c r="AC81" s="286"/>
      <c r="AD81" s="287"/>
    </row>
    <row r="82" spans="4:30" ht="12.75" hidden="1" customHeight="1">
      <c r="D82" s="94"/>
      <c r="E82" s="94"/>
      <c r="F82" s="94" t="s">
        <v>8</v>
      </c>
      <c r="G82" s="94">
        <f ca="1">SUMIF(F27:G42,"SGK'lı",J27:J47)</f>
        <v>249</v>
      </c>
      <c r="H82" s="94"/>
      <c r="I82" s="94"/>
      <c r="J82" s="94"/>
      <c r="K82" s="94"/>
      <c r="L82" s="94"/>
      <c r="M82" s="94"/>
      <c r="N82" s="94"/>
      <c r="O82" s="96"/>
      <c r="P82" s="96"/>
      <c r="Q82" s="96"/>
      <c r="R82" s="96"/>
      <c r="S82" s="94"/>
      <c r="T82" s="94"/>
      <c r="U82" s="94"/>
      <c r="V82" s="94"/>
      <c r="W82" s="94"/>
      <c r="X82" s="94"/>
      <c r="Y82" s="94"/>
      <c r="Z82" s="285"/>
      <c r="AA82" s="286"/>
      <c r="AB82" s="286"/>
      <c r="AC82" s="286"/>
      <c r="AD82" s="287"/>
    </row>
    <row r="83" spans="4:30" ht="12.75" hidden="1" customHeight="1">
      <c r="D83" s="94"/>
      <c r="E83" s="94"/>
      <c r="F83" s="94" t="s">
        <v>84</v>
      </c>
      <c r="G83" s="94">
        <f ca="1">G81+G82</f>
        <v>537</v>
      </c>
      <c r="H83" s="94"/>
      <c r="I83" s="103"/>
      <c r="J83" s="94"/>
      <c r="K83" s="94"/>
      <c r="L83" s="94"/>
      <c r="M83" s="94"/>
      <c r="N83" s="94"/>
      <c r="O83" s="96"/>
      <c r="P83" s="96"/>
      <c r="Q83" s="96"/>
      <c r="R83" s="96"/>
      <c r="S83" s="94"/>
      <c r="T83" s="94"/>
      <c r="U83" s="94"/>
      <c r="V83" s="94"/>
      <c r="W83" s="94"/>
      <c r="X83" s="94"/>
      <c r="Y83" s="94"/>
      <c r="Z83" s="285"/>
      <c r="AA83" s="286"/>
      <c r="AB83" s="286"/>
      <c r="AC83" s="286"/>
      <c r="AD83" s="287"/>
    </row>
    <row r="84" spans="4:30" ht="12.75" hidden="1" customHeight="1">
      <c r="D84" s="94"/>
      <c r="E84" s="94"/>
      <c r="F84" s="94"/>
      <c r="G84" s="94" t="str">
        <f>CONCATENATE("SGK'lı ve Resmi Görevli Öğretmenlere paylaştırdığınız toplam ders saati","  ",O24," ","saatten fazla olamaz")</f>
        <v>SGK'lı ve Resmi Görevli Öğretmenlere paylaştırdığınız toplam ders saati   saatten fazla olamaz</v>
      </c>
      <c r="H84" s="94"/>
      <c r="I84" s="103"/>
      <c r="J84" s="94"/>
      <c r="K84" s="94"/>
      <c r="L84" s="94"/>
      <c r="M84" s="94"/>
      <c r="N84" s="94"/>
      <c r="O84" s="96"/>
      <c r="P84" s="96"/>
      <c r="Q84" s="96"/>
      <c r="R84" s="96"/>
      <c r="S84" s="94"/>
      <c r="T84" s="94"/>
      <c r="U84" s="94"/>
      <c r="V84" s="94"/>
      <c r="W84" s="94"/>
      <c r="X84" s="94"/>
      <c r="Y84" s="94"/>
      <c r="Z84" s="285"/>
      <c r="AA84" s="286"/>
      <c r="AB84" s="286"/>
      <c r="AC84" s="286"/>
      <c r="AD84" s="287"/>
    </row>
    <row r="85" spans="4:30" ht="12.75" hidden="1" customHeight="1">
      <c r="D85" s="94"/>
      <c r="E85" s="94"/>
      <c r="F85" s="94"/>
      <c r="G85" s="94" t="str">
        <f>CONCATENATE("SGK'lı ve Resmi Görevli Öğretmenlere paylaştırdığınız toplam ders saati","  ",O24," ","saatten az olamaz")</f>
        <v>SGK'lı ve Resmi Görevli Öğretmenlere paylaştırdığınız toplam ders saati   saatten az olamaz</v>
      </c>
      <c r="H85" s="94"/>
      <c r="I85" s="94"/>
      <c r="J85" s="94"/>
      <c r="K85" s="94"/>
      <c r="L85" s="94"/>
      <c r="M85" s="94"/>
      <c r="N85" s="94"/>
      <c r="O85" s="96"/>
      <c r="P85" s="96"/>
      <c r="Q85" s="96"/>
      <c r="R85" s="96"/>
      <c r="S85" s="94"/>
      <c r="T85" s="94"/>
      <c r="U85" s="94"/>
      <c r="V85" s="94"/>
      <c r="W85" s="94"/>
      <c r="X85" s="94"/>
      <c r="Y85" s="94"/>
      <c r="Z85" s="285"/>
      <c r="AA85" s="286"/>
      <c r="AB85" s="286"/>
      <c r="AC85" s="286"/>
      <c r="AD85" s="287"/>
    </row>
    <row r="86" spans="4:30" ht="15">
      <c r="D86" s="94"/>
      <c r="E86" s="367" t="s">
        <v>85</v>
      </c>
      <c r="F86" s="367"/>
      <c r="G86" s="367"/>
      <c r="H86" s="367"/>
      <c r="I86" s="367"/>
      <c r="J86" s="367"/>
      <c r="K86" s="367"/>
      <c r="L86" s="367"/>
      <c r="M86" s="367"/>
      <c r="N86" s="367"/>
      <c r="O86" s="367"/>
      <c r="P86" s="367"/>
      <c r="Q86" s="367"/>
      <c r="R86" s="367"/>
      <c r="S86" s="367"/>
      <c r="T86" s="367"/>
      <c r="U86" s="367"/>
      <c r="V86" s="367"/>
      <c r="W86" s="94"/>
      <c r="X86" s="94"/>
      <c r="Y86" s="94"/>
      <c r="Z86" s="288"/>
      <c r="AA86" s="289"/>
      <c r="AB86" s="289"/>
      <c r="AC86" s="289"/>
      <c r="AD86" s="290"/>
    </row>
  </sheetData>
  <sheetProtection password="CE28" sheet="1" objects="1" scenarios="1" selectLockedCells="1"/>
  <mergeCells count="164">
    <mergeCell ref="L18:N18"/>
    <mergeCell ref="D16:G16"/>
    <mergeCell ref="I17:J17"/>
    <mergeCell ref="D15:G15"/>
    <mergeCell ref="I15:J15"/>
    <mergeCell ref="H49:I49"/>
    <mergeCell ref="K49:N49"/>
    <mergeCell ref="F30:G30"/>
    <mergeCell ref="F31:G31"/>
    <mergeCell ref="F32:G32"/>
    <mergeCell ref="D37:E37"/>
    <mergeCell ref="D38:E38"/>
    <mergeCell ref="F38:G38"/>
    <mergeCell ref="F39:G39"/>
    <mergeCell ref="F25:G25"/>
    <mergeCell ref="F26:G26"/>
    <mergeCell ref="K22:K23"/>
    <mergeCell ref="N22:N23"/>
    <mergeCell ref="C2:Z2"/>
    <mergeCell ref="D5:N5"/>
    <mergeCell ref="L19:N19"/>
    <mergeCell ref="D9:J9"/>
    <mergeCell ref="Q13:AB13"/>
    <mergeCell ref="Q18:AB18"/>
    <mergeCell ref="Q19:AB19"/>
    <mergeCell ref="Q17:AB17"/>
    <mergeCell ref="Q16:AB16"/>
    <mergeCell ref="Q14:AB14"/>
    <mergeCell ref="Q15:AB15"/>
    <mergeCell ref="Q10:R10"/>
    <mergeCell ref="T9:T10"/>
    <mergeCell ref="U9:U10"/>
    <mergeCell ref="V9:V10"/>
    <mergeCell ref="W9:W10"/>
    <mergeCell ref="X9:X10"/>
    <mergeCell ref="I13:J13"/>
    <mergeCell ref="D14:G14"/>
    <mergeCell ref="I14:J14"/>
    <mergeCell ref="I16:J16"/>
    <mergeCell ref="D17:G17"/>
    <mergeCell ref="M15:N15"/>
    <mergeCell ref="T7:Z8"/>
    <mergeCell ref="D67:I67"/>
    <mergeCell ref="W66:Z66"/>
    <mergeCell ref="D66:F66"/>
    <mergeCell ref="E86:V86"/>
    <mergeCell ref="D46:E46"/>
    <mergeCell ref="D47:E47"/>
    <mergeCell ref="D48:E48"/>
    <mergeCell ref="D44:E44"/>
    <mergeCell ref="D61:F61"/>
    <mergeCell ref="D62:F62"/>
    <mergeCell ref="X59:AB59"/>
    <mergeCell ref="X60:AB60"/>
    <mergeCell ref="X58:AB58"/>
    <mergeCell ref="Z71:AD86"/>
    <mergeCell ref="M66:P68"/>
    <mergeCell ref="D45:E45"/>
    <mergeCell ref="AD48:AE48"/>
    <mergeCell ref="A27:A42"/>
    <mergeCell ref="A44:A48"/>
    <mergeCell ref="C25:C26"/>
    <mergeCell ref="C27:C42"/>
    <mergeCell ref="C44:C48"/>
    <mergeCell ref="C43:D43"/>
    <mergeCell ref="D25:E25"/>
    <mergeCell ref="D26:E26"/>
    <mergeCell ref="D27:E27"/>
    <mergeCell ref="D28:E28"/>
    <mergeCell ref="D29:E29"/>
    <mergeCell ref="D30:E30"/>
    <mergeCell ref="D31:E31"/>
    <mergeCell ref="D32:E32"/>
    <mergeCell ref="D33:E33"/>
    <mergeCell ref="D39:E39"/>
    <mergeCell ref="D40:E40"/>
    <mergeCell ref="D41:E41"/>
    <mergeCell ref="D42:E42"/>
    <mergeCell ref="E43:F43"/>
    <mergeCell ref="D34:E34"/>
    <mergeCell ref="D35:E35"/>
    <mergeCell ref="D36:E36"/>
    <mergeCell ref="A25:A26"/>
    <mergeCell ref="AF6:AJ14"/>
    <mergeCell ref="C21:AB21"/>
    <mergeCell ref="C24:G24"/>
    <mergeCell ref="D59:F59"/>
    <mergeCell ref="D60:F60"/>
    <mergeCell ref="K9:K11"/>
    <mergeCell ref="L9:L11"/>
    <mergeCell ref="M9:M11"/>
    <mergeCell ref="N9:N11"/>
    <mergeCell ref="F41:G41"/>
    <mergeCell ref="F42:G42"/>
    <mergeCell ref="D12:G12"/>
    <mergeCell ref="I12:J12"/>
    <mergeCell ref="Z22:AB22"/>
    <mergeCell ref="C22:E23"/>
    <mergeCell ref="F22:G23"/>
    <mergeCell ref="X56:AB56"/>
    <mergeCell ref="X57:AB57"/>
    <mergeCell ref="J22:J23"/>
    <mergeCell ref="W22:W23"/>
    <mergeCell ref="F33:G33"/>
    <mergeCell ref="F34:G34"/>
    <mergeCell ref="AF15:AH16"/>
    <mergeCell ref="AI15:AJ16"/>
    <mergeCell ref="AF17:AH18"/>
    <mergeCell ref="AI17:AJ18"/>
    <mergeCell ref="G50:K53"/>
    <mergeCell ref="G54:K55"/>
    <mergeCell ref="Z27:Z42"/>
    <mergeCell ref="Z44:Z48"/>
    <mergeCell ref="AB44:AB48"/>
    <mergeCell ref="X22:X23"/>
    <mergeCell ref="U22:U23"/>
    <mergeCell ref="AD27:AE27"/>
    <mergeCell ref="AD28:AE28"/>
    <mergeCell ref="AD29:AE29"/>
    <mergeCell ref="AD30:AE30"/>
    <mergeCell ref="AD31:AE31"/>
    <mergeCell ref="AD32:AE32"/>
    <mergeCell ref="AD33:AE33"/>
    <mergeCell ref="F40:G40"/>
    <mergeCell ref="V49:W49"/>
    <mergeCell ref="F35:G35"/>
    <mergeCell ref="F36:G36"/>
    <mergeCell ref="F37:G37"/>
    <mergeCell ref="S49:T49"/>
    <mergeCell ref="F28:G28"/>
    <mergeCell ref="F29:G29"/>
    <mergeCell ref="AD43:AE43"/>
    <mergeCell ref="AD44:AE44"/>
    <mergeCell ref="AD45:AE45"/>
    <mergeCell ref="AD46:AE46"/>
    <mergeCell ref="AD47:AE47"/>
    <mergeCell ref="AD22:AD23"/>
    <mergeCell ref="F27:G27"/>
    <mergeCell ref="I10:J10"/>
    <mergeCell ref="D10:G10"/>
    <mergeCell ref="K15:L15"/>
    <mergeCell ref="V22:V23"/>
    <mergeCell ref="H22:H23"/>
    <mergeCell ref="I22:I23"/>
    <mergeCell ref="O22:O23"/>
    <mergeCell ref="L16:N17"/>
    <mergeCell ref="Q22:Q23"/>
    <mergeCell ref="R22:R23"/>
    <mergeCell ref="K13:L14"/>
    <mergeCell ref="M13:N14"/>
    <mergeCell ref="D13:G13"/>
    <mergeCell ref="AD34:AE34"/>
    <mergeCell ref="AD35:AE35"/>
    <mergeCell ref="D11:G11"/>
    <mergeCell ref="I11:J11"/>
    <mergeCell ref="AD36:AE36"/>
    <mergeCell ref="AD37:AE37"/>
    <mergeCell ref="AD38:AE38"/>
    <mergeCell ref="AD39:AE39"/>
    <mergeCell ref="AD40:AE40"/>
    <mergeCell ref="AD41:AE41"/>
    <mergeCell ref="AD42:AE42"/>
    <mergeCell ref="Z9:Z10"/>
    <mergeCell ref="AB27:AB42"/>
  </mergeCells>
  <phoneticPr fontId="3" type="noConversion"/>
  <conditionalFormatting sqref="C25:C42">
    <cfRule type="cellIs" dxfId="17" priority="32" operator="equal">
      <formula>0</formula>
    </cfRule>
  </conditionalFormatting>
  <conditionalFormatting sqref="C44:C48">
    <cfRule type="cellIs" dxfId="16" priority="30" operator="equal">
      <formula>0</formula>
    </cfRule>
  </conditionalFormatting>
  <conditionalFormatting sqref="C43:D43">
    <cfRule type="cellIs" dxfId="15" priority="31" operator="equal">
      <formula>0</formula>
    </cfRule>
  </conditionalFormatting>
  <conditionalFormatting sqref="C24:AA24 AB24:AB27 R25:AA27 H25:I42 R28:Y42 AA28:AA42 R43:AB44 R45:Y48 AA45:AA48">
    <cfRule type="cellIs" dxfId="14" priority="37" operator="equal">
      <formula>0</formula>
    </cfRule>
  </conditionalFormatting>
  <conditionalFormatting sqref="D25:G42">
    <cfRule type="cellIs" dxfId="13" priority="33" operator="equal">
      <formula>0</formula>
    </cfRule>
  </conditionalFormatting>
  <conditionalFormatting sqref="E43:F43 D44:F48">
    <cfRule type="cellIs" dxfId="12" priority="20" operator="equal">
      <formula>0</formula>
    </cfRule>
  </conditionalFormatting>
  <conditionalFormatting sqref="G43:G48">
    <cfRule type="cellIs" dxfId="11" priority="2" operator="equal">
      <formula>0</formula>
    </cfRule>
    <cfRule type="cellIs" priority="3" operator="equal">
      <formula>0</formula>
    </cfRule>
  </conditionalFormatting>
  <conditionalFormatting sqref="H43:H48">
    <cfRule type="cellIs" dxfId="10" priority="4" operator="equal">
      <formula>0</formula>
    </cfRule>
  </conditionalFormatting>
  <conditionalFormatting sqref="I43:I48">
    <cfRule type="cellIs" dxfId="9" priority="5" operator="equal">
      <formula>0</formula>
    </cfRule>
  </conditionalFormatting>
  <conditionalFormatting sqref="J25:J26">
    <cfRule type="cellIs" dxfId="8" priority="22" operator="equal">
      <formula>0</formula>
    </cfRule>
  </conditionalFormatting>
  <conditionalFormatting sqref="J27:J42">
    <cfRule type="cellIs" dxfId="7" priority="21" operator="equal">
      <formula>0</formula>
    </cfRule>
  </conditionalFormatting>
  <conditionalFormatting sqref="J43:N48">
    <cfRule type="cellIs" dxfId="6" priority="40" operator="equal">
      <formula>0</formula>
    </cfRule>
  </conditionalFormatting>
  <conditionalFormatting sqref="K25:N42">
    <cfRule type="cellIs" dxfId="5" priority="24" operator="equal">
      <formula>0</formula>
    </cfRule>
  </conditionalFormatting>
  <conditionalFormatting sqref="O25:O26">
    <cfRule type="cellIs" priority="27" operator="equal">
      <formula>0</formula>
    </cfRule>
  </conditionalFormatting>
  <conditionalFormatting sqref="O25:O48">
    <cfRule type="cellIs" dxfId="4" priority="26" operator="equal">
      <formula>0</formula>
    </cfRule>
  </conditionalFormatting>
  <conditionalFormatting sqref="P25:P48">
    <cfRule type="cellIs" dxfId="3" priority="25" operator="equal">
      <formula>0</formula>
    </cfRule>
  </conditionalFormatting>
  <conditionalFormatting sqref="Q25:Q48">
    <cfRule type="cellIs" dxfId="2" priority="29" operator="equal">
      <formula>0</formula>
    </cfRule>
  </conditionalFormatting>
  <conditionalFormatting sqref="AC49:AE52">
    <cfRule type="cellIs" dxfId="1" priority="162" operator="greaterThan">
      <formula>$K$49</formula>
    </cfRule>
  </conditionalFormatting>
  <conditionalFormatting sqref="AD27:AD48">
    <cfRule type="cellIs" dxfId="0" priority="139" stopIfTrue="1" operator="greaterThan">
      <formula>0</formula>
    </cfRule>
  </conditionalFormatting>
  <dataValidations count="8">
    <dataValidation type="list" allowBlank="1" showInputMessage="1" showErrorMessage="1" sqref="F26:G26" xr:uid="{00000000-0002-0000-0000-000000000000}">
      <formula1>$A$13:$A$15</formula1>
    </dataValidation>
    <dataValidation type="list" allowBlank="1" showInputMessage="1" showErrorMessage="1" sqref="F44:F48" xr:uid="{00000000-0002-0000-0000-000001000000}">
      <formula1>$A$2:$A$4</formula1>
    </dataValidation>
    <dataValidation type="list" allowBlank="1" showInputMessage="1" showErrorMessage="1" sqref="F25:G25" xr:uid="{00000000-0002-0000-0000-000002000000}">
      <formula1>$A$5:$A$6</formula1>
    </dataValidation>
    <dataValidation type="list" allowBlank="1" showInputMessage="1" showErrorMessage="1" sqref="G44:G48" xr:uid="{00000000-0002-0000-0000-000003000000}">
      <formula1>$A$8:$A$10</formula1>
    </dataValidation>
    <dataValidation type="list" allowBlank="1" showInputMessage="1" showErrorMessage="1" sqref="F27:G42" xr:uid="{00000000-0002-0000-0000-000004000000}">
      <formula1>$A$8:$A$12</formula1>
    </dataValidation>
    <dataValidation type="list" allowBlank="1" showInputMessage="1" showErrorMessage="1" sqref="G43" xr:uid="{00000000-0002-0000-0000-000005000000}">
      <formula1>$A$8:$A$11</formula1>
    </dataValidation>
    <dataValidation type="list" allowBlank="1" showInputMessage="1" showErrorMessage="1" sqref="L12 AE26" xr:uid="{00000000-0002-0000-0000-000006000000}">
      <formula1>$A$16:$A$17</formula1>
    </dataValidation>
    <dataValidation type="list" allowBlank="1" showInputMessage="1" showErrorMessage="1" sqref="F81:F82" xr:uid="{00000000-0002-0000-0000-000007000000}">
      <formula1>$A$15:$A$18</formula1>
    </dataValidation>
  </dataValidations>
  <pageMargins left="0.44" right="0.22" top="0.86" bottom="0.19685039370078741" header="0" footer="0"/>
  <pageSetup paperSize="9" scale="54" orientation="landscape" r:id="rId1"/>
  <headerFooter alignWithMargins="0"/>
  <rowBreaks count="1" manualBreakCount="1">
    <brk id="48"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BÜTÇE TABLOSU</vt:lpstr>
      <vt:lpstr>BÜTÇE TABLOSU!Yazdırma_Alanı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Tuncay Koç</dc:creator>
  <cp:lastModifiedBy>ozanaus</cp:lastModifiedBy>
  <cp:lastPrinted>2024-05-31T07:42:10Z</cp:lastPrinted>
  <dcterms:created xsi:type="dcterms:W3CDTF">2008-02-26T09:06:55Z</dcterms:created>
  <dcterms:modified xsi:type="dcterms:W3CDTF">2024-05-31T11:14:15Z</dcterms:modified>
</cp:coreProperties>
</file>